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40" windowHeight="4620" tabRatio="994" firstSheet="1" activeTab="2"/>
  </bookViews>
  <sheets>
    <sheet name="Thống kê chung 2016 (cũ)" sheetId="1" state="hidden" r:id="rId1"/>
    <sheet name="theo CV 568" sheetId="2" r:id="rId2"/>
    <sheet name="KL CTR đô thị" sheetId="3" r:id="rId3"/>
    <sheet name="KL CTR duoc vc" sheetId="4" r:id="rId4"/>
    <sheet name="KL duoc thu gom xl" sheetId="5" r:id="rId5"/>
    <sheet name="Chi phi gom vc xl" sheetId="6" r:id="rId6"/>
    <sheet name="Thu phi VS" sheetId="7" r:id="rId7"/>
    <sheet name="Chi phi thuc te 2016" sheetId="8" r:id="rId8"/>
    <sheet name="chi phi can 2017" sheetId="9" r:id="rId9"/>
    <sheet name="Nhu cau thiet bi" sheetId="10" r:id="rId10"/>
    <sheet name="Du an dang th" sheetId="11" r:id="rId11"/>
    <sheet name="Dinh huong QH KH" sheetId="12" r:id="rId12"/>
    <sheet name="Bai chon lap" sheetId="13" r:id="rId13"/>
    <sheet name="Mô hình thu gom" sheetId="14" r:id="rId14"/>
  </sheets>
  <definedNames>
    <definedName name="_xlnm.Print_Area" localSheetId="12">'Bai chon lap'!$B$2:$N$16</definedName>
    <definedName name="_xlnm.Print_Area" localSheetId="3">'KL CTR duoc vc'!$B$1:$K$19</definedName>
  </definedNames>
  <calcPr fullCalcOnLoad="1"/>
</workbook>
</file>

<file path=xl/comments1.xml><?xml version="1.0" encoding="utf-8"?>
<comments xmlns="http://schemas.openxmlformats.org/spreadsheetml/2006/main">
  <authors>
    <author>huecd.com</author>
  </authors>
  <commentList>
    <comment ref="J48" authorId="0">
      <text>
        <r>
          <rPr>
            <b/>
            <sz val="9"/>
            <rFont val="Tahoma"/>
            <family val="2"/>
          </rPr>
          <t>Dự kiến 2018 sẽ đưa vào vận hành</t>
        </r>
        <r>
          <rPr>
            <sz val="9"/>
            <rFont val="Tahoma"/>
            <family val="2"/>
          </rPr>
          <t xml:space="preserve">
</t>
        </r>
      </text>
    </comment>
    <comment ref="C34" authorId="0">
      <text>
        <r>
          <rPr>
            <b/>
            <sz val="9"/>
            <rFont val="Tahoma"/>
            <family val="2"/>
          </rPr>
          <t>thiếu số liệ, thông tin</t>
        </r>
        <r>
          <rPr>
            <sz val="9"/>
            <rFont val="Tahoma"/>
            <family val="2"/>
          </rPr>
          <t xml:space="preserve">
</t>
        </r>
      </text>
    </comment>
  </commentList>
</comments>
</file>

<file path=xl/sharedStrings.xml><?xml version="1.0" encoding="utf-8"?>
<sst xmlns="http://schemas.openxmlformats.org/spreadsheetml/2006/main" count="1105" uniqueCount="436">
  <si>
    <t>TT</t>
  </si>
  <si>
    <t>Loại đô thị</t>
  </si>
  <si>
    <t>Tên đô thị</t>
  </si>
  <si>
    <t>Tỷ lệ gia tăng dân số TB (%)</t>
  </si>
  <si>
    <t xml:space="preserve">Mật độ dân số (người/km2) </t>
  </si>
  <si>
    <t>Thành phố Huế</t>
  </si>
  <si>
    <t>Thị trấn Phong Điền</t>
  </si>
  <si>
    <t>Thị trấn Sịa</t>
  </si>
  <si>
    <t>Thị trấn Thuận An</t>
  </si>
  <si>
    <t>Thị trấn Phú Đa</t>
  </si>
  <si>
    <t>Thị trấn Phú Lộc</t>
  </si>
  <si>
    <t>Thị trấn Lăng Cô</t>
  </si>
  <si>
    <t>Thị trấn Khe Tre</t>
  </si>
  <si>
    <t>Thị trấn A Lưới</t>
  </si>
  <si>
    <t>Thị xã Hương Trà (nội thị)</t>
  </si>
  <si>
    <t>Thị xã  Hương Thuỷ (nội thị)</t>
  </si>
  <si>
    <t>Loại I</t>
  </si>
  <si>
    <t>Loại IV</t>
  </si>
  <si>
    <t>Tổng cộng</t>
  </si>
  <si>
    <t>Dân số đô thị (nội thị)</t>
  </si>
  <si>
    <t>Dân số (người)</t>
  </si>
  <si>
    <t>Loại V</t>
  </si>
  <si>
    <t>Phong Điền</t>
  </si>
  <si>
    <t>Tên địa phương (Thành phố/thị xã/huyện)</t>
  </si>
  <si>
    <t xml:space="preserve"> Quảng Điền</t>
  </si>
  <si>
    <t>Hương Trà</t>
  </si>
  <si>
    <t>Phú Vang</t>
  </si>
  <si>
    <t>Hương Thỷ</t>
  </si>
  <si>
    <t>Phú Lộc</t>
  </si>
  <si>
    <t>Nam Đông</t>
  </si>
  <si>
    <t>A Lưới</t>
  </si>
  <si>
    <t>Tỷ lệ dân số được cung cấp dịch vụ thu gom (%)</t>
  </si>
  <si>
    <t>Tỷ lệ CTRSH phát sinh TB (kg/người. ngày)</t>
  </si>
  <si>
    <t>Tổng lượng CTRSH phát sinh (tấn/ngày)</t>
  </si>
  <si>
    <t>Tổng lượng CTRSH thu gom (tấn/ngày)</t>
  </si>
  <si>
    <t>215,6</t>
  </si>
  <si>
    <t>24,86</t>
  </si>
  <si>
    <t>30,26</t>
  </si>
  <si>
    <t>31,34</t>
  </si>
  <si>
    <t>21,29</t>
  </si>
  <si>
    <t>18,99</t>
  </si>
  <si>
    <t>9,59</t>
  </si>
  <si>
    <t>Tỷ lệ CTRSH được thu gom (%)</t>
  </si>
  <si>
    <t>(a)</t>
  </si>
  <si>
    <t>(b)</t>
  </si>
  <si>
    <t>Đơn vị thu gom/ vận chuyển CTR sinh hoạt</t>
  </si>
  <si>
    <t>Tên đơn vị thu gom/vận chuyển</t>
  </si>
  <si>
    <t>Phương thức xử lý CTRSH</t>
  </si>
  <si>
    <t>Phí vệ sinh áp dụng ở Thành phố/Thị xã/Huyện (VNĐ/hộ/tháng)</t>
  </si>
  <si>
    <t>Công ty Nhà nước</t>
  </si>
  <si>
    <t>Chính quyền</t>
  </si>
  <si>
    <t>Chính quyền, Công ty Nhà nước</t>
  </si>
  <si>
    <t>HEPCO</t>
  </si>
  <si>
    <t>DNTN Cơ khí Trường Sinh</t>
  </si>
  <si>
    <t>Chôn lấp hợp vệ sinh</t>
  </si>
  <si>
    <t>16.000-20.000</t>
  </si>
  <si>
    <t>12.000-15.000</t>
  </si>
  <si>
    <t>Chính quyền/CT Nhà nước/CT Tư nhân/Hợp tác xã</t>
  </si>
  <si>
    <t>Chính quyền/CT Nhà nước/Hợp tác xã</t>
  </si>
  <si>
    <t>Công ty Tư nhân</t>
  </si>
  <si>
    <t>Tên địa phương</t>
  </si>
  <si>
    <t>Tên bãi chôn lấp</t>
  </si>
  <si>
    <t>Địa điểm</t>
  </si>
  <si>
    <t>Quy mô (ha)</t>
  </si>
  <si>
    <t>Công nghệ xử lý</t>
  </si>
  <si>
    <t>Ghi chú</t>
  </si>
  <si>
    <t>Thị xã Hương Thủy</t>
  </si>
  <si>
    <t>BCL rác Thủy Phương</t>
  </si>
  <si>
    <t>Phường Thủy Phương</t>
  </si>
  <si>
    <t>5,6</t>
  </si>
  <si>
    <t>BCL rác Phú Sơn</t>
  </si>
  <si>
    <t>Xã Phú Sơn</t>
  </si>
  <si>
    <t>2,2</t>
  </si>
  <si>
    <t>Sở TN&amp;MT làm chủ đầu tư.Bắt đầu thi công vào 12/2016</t>
  </si>
  <si>
    <t>Bảng 4. TÌNH HÌNH QUẢN LÝ CÁC BÃI CHÔN LẤP CTR, NHÀ MÁY XỬ LÝ RÁC</t>
  </si>
  <si>
    <t>4,2</t>
  </si>
  <si>
    <t>Công nghệ An Sinh-ASC. Sản phẩm: Nhựa tái chế và phân compost</t>
  </si>
  <si>
    <t xml:space="preserve">Nhà máy xử lý rác Thủy Phương </t>
  </si>
  <si>
    <t>Đơn vị chủ quản: Công ty CP Đầu tư và phát triển Tâm Sinh Nghĩa. Hoạt động từ năm 2007</t>
  </si>
  <si>
    <t>Nhà máy xử lý rác Phú Sơn</t>
  </si>
  <si>
    <t>CT HEPCO vận hành. Đưa vào sử dụng năm 1999</t>
  </si>
  <si>
    <t>Công ty tái chế nhựa Thủy Dương</t>
  </si>
  <si>
    <t>Thủy Dương</t>
  </si>
  <si>
    <t>Sản phẩm ống nhựa tái chế màu đen bằng cách đốt bao nylon</t>
  </si>
  <si>
    <t>Huyện Phú Lộc</t>
  </si>
  <si>
    <t>Bãi chôn lấp rác Lộc Thủy</t>
  </si>
  <si>
    <t>Thôn Nam Phước xã Lộc Thủy</t>
  </si>
  <si>
    <t>26,7</t>
  </si>
  <si>
    <t>Công suất (tấn/ngày)</t>
  </si>
  <si>
    <t>HEPCO: Chôn lấp hợp vệ sinh. NM Thủy Phương: Sản xuất phân hữu cơ vi sinh và đốt</t>
  </si>
  <si>
    <t>Công ty HEPCO làm chủ đầu tư. Đưa vào hoạt động từ tháng 4/2012</t>
  </si>
  <si>
    <t>Huyện Phú Vang</t>
  </si>
  <si>
    <t>Thị xã Hương Trà</t>
  </si>
  <si>
    <t>Bãi chôn lấp rác phường Tứ Hạ (BCL Chân núi Thế Đại)</t>
  </si>
  <si>
    <t>Chân núi Thế Đại, phường Hương Vân</t>
  </si>
  <si>
    <t>BCL do UBND phường Tứ Hạ vận hành. Đưa vào sử dụng năm 2003</t>
  </si>
  <si>
    <t>Huyện Quảng Điền</t>
  </si>
  <si>
    <t>BCL rác Quảng Lợi</t>
  </si>
  <si>
    <t>xã Quảng Lợi</t>
  </si>
  <si>
    <t>2,5</t>
  </si>
  <si>
    <t>10,74 tỷ đồng</t>
  </si>
  <si>
    <t>137 tỷ đồng</t>
  </si>
  <si>
    <t>36,10 tỷ đồng</t>
  </si>
  <si>
    <t>19,056 tỷ đồng</t>
  </si>
  <si>
    <t>693 triệu đồng</t>
  </si>
  <si>
    <t>11,405 tỷ đồng</t>
  </si>
  <si>
    <t>Ban ĐTXD huyện làm chủ đầu tư. Bắt đầu hoạt động năm 2016</t>
  </si>
  <si>
    <t>Huyện Phong Điền</t>
  </si>
  <si>
    <t>BCL rác Phong Thu</t>
  </si>
  <si>
    <t>1,65</t>
  </si>
  <si>
    <t>Hoạt động từ năm 2006</t>
  </si>
  <si>
    <t>Huyện A Lưới</t>
  </si>
  <si>
    <t>BCL rác Hồng Thượng</t>
  </si>
  <si>
    <t>xã Hồng Thượng</t>
  </si>
  <si>
    <t>1,05</t>
  </si>
  <si>
    <t>Ban ĐTXD huyện vận hành, hoạt động từ năm 2011</t>
  </si>
  <si>
    <t>Huyện Nam Đông</t>
  </si>
  <si>
    <t>BCL rác Hương Phú</t>
  </si>
  <si>
    <t>xã Hương Phú</t>
  </si>
  <si>
    <t>xã Phong Thu</t>
  </si>
  <si>
    <t>52,5</t>
  </si>
  <si>
    <t xml:space="preserve">Bảng 4. TÌNH HÌNH QUẢN LÝ CÁC LÒ ĐỐT CTR </t>
  </si>
  <si>
    <t>A. Lò đốt CTR sinh hoạt</t>
  </si>
  <si>
    <t>có 03 lò đốt</t>
  </si>
  <si>
    <t>B. Lò đốt CTR nguy hại</t>
  </si>
  <si>
    <t>có 01 lò đốt</t>
  </si>
  <si>
    <t>có 09 lò đốt</t>
  </si>
  <si>
    <t>C. Lò đốt chất thải y tế</t>
  </si>
  <si>
    <t>Bảng 3. HÌNH THỨC THU GOM, VẬN CHUYỂN CTR VÀ THU PHÍ CTR (áp dụng cho hộ gia đình)</t>
  </si>
  <si>
    <t>Bảng 2. TỔNG LƯỢNG RÁC THẢI SINH HOẠT ĐƯỢC THU GOM</t>
  </si>
  <si>
    <t>Bảng 1. THÔNG TIN CHUNG</t>
  </si>
  <si>
    <t>Xe cuốn ép, xe cẩu xuồng</t>
  </si>
  <si>
    <t>Xe tự đổ</t>
  </si>
  <si>
    <t>Đơn vị vận hành</t>
  </si>
  <si>
    <t>Công suất (kg/giờ)</t>
  </si>
  <si>
    <t>CT Cổ phần Đầu tư và phát triển Tâm Sinh Nghĩa</t>
  </si>
  <si>
    <t>Tên lò đốt</t>
  </si>
  <si>
    <t>Tổng mức đầu tư</t>
  </si>
  <si>
    <t xml:space="preserve">UBND xã Điền Hải quản lý và Hợp tác xã Môi trường Huyện Phong Điền vận hành, hoạt động từ năm 2015. Tổng mức đầu tư 2,050,936.000 đồng </t>
  </si>
  <si>
    <t>Xã Điền Hải, Huyện Phong Điền</t>
  </si>
  <si>
    <t>xã Quảng Công, Huyện Quảng Điền</t>
  </si>
  <si>
    <t>Phòng Kinh tế- Hạ tầng huyện Quảng Điền quản lý và vận hành</t>
  </si>
  <si>
    <r>
      <t>Lò đốt CTR</t>
    </r>
    <r>
      <rPr>
        <b/>
        <sz val="12"/>
        <color indexed="8"/>
        <rFont val="Times New Roman"/>
        <family val="1"/>
      </rPr>
      <t xml:space="preserve"> sinh hoạt</t>
    </r>
    <r>
      <rPr>
        <sz val="12"/>
        <color indexed="8"/>
        <rFont val="Times New Roman"/>
        <family val="1"/>
      </rPr>
      <t xml:space="preserve"> của Nhà máy XL rác Thủy Phương</t>
    </r>
  </si>
  <si>
    <r>
      <t>Lò đốt CTR</t>
    </r>
    <r>
      <rPr>
        <b/>
        <sz val="12"/>
        <color indexed="8"/>
        <rFont val="Times New Roman"/>
        <family val="1"/>
      </rPr>
      <t xml:space="preserve"> sinh hoạt </t>
    </r>
  </si>
  <si>
    <r>
      <t xml:space="preserve">Lò đốt CTR </t>
    </r>
    <r>
      <rPr>
        <b/>
        <sz val="12"/>
        <color indexed="8"/>
        <rFont val="Times New Roman"/>
        <family val="1"/>
      </rPr>
      <t xml:space="preserve">sinh hoạt </t>
    </r>
  </si>
  <si>
    <t>0,9</t>
  </si>
  <si>
    <t>Hoạt động từ năm 2014. Hiện đang xử lý sự cố ngập nước</t>
  </si>
  <si>
    <t>1,01</t>
  </si>
  <si>
    <t>Dân số khu vực nội thị (người)</t>
  </si>
  <si>
    <t>Diện tích (ha)</t>
  </si>
  <si>
    <t>Hiện nay Phú Vang đang sử dụng chung BCL Lộc Thủy</t>
  </si>
  <si>
    <t>Tổng Dân số (người)</t>
  </si>
  <si>
    <t>417 tỷ đồng</t>
  </si>
  <si>
    <t>Chôn lấp hợp vệ sinh, cơ sở xử lý</t>
  </si>
  <si>
    <t xml:space="preserve"> Chôn lấp hợp vệ sinh</t>
  </si>
  <si>
    <t>Thông tin chi tiết về các Lò đốt trên địa bàn tỉnh Thừa Thiên Huế</t>
  </si>
  <si>
    <t>TÌNH HÌNH QUẢN LÝ CHẤT THẢI RẮN TẠI CÁC ĐỊA PHƯƠNG</t>
  </si>
  <si>
    <t>Phương tiện thu gom, vận chuyển CTRSH</t>
  </si>
  <si>
    <t>Phường Thủy Pương,Thị xã Hương Thủy</t>
  </si>
  <si>
    <t>Bảng 1. Tổng lượng rác thải tại các đô thị được thu gom</t>
  </si>
  <si>
    <t>Tổng lượng CTRSH phát sinh (tấn/ ngày)</t>
  </si>
  <si>
    <t>Tỷ lệ thu gom CTRSH (%)</t>
  </si>
  <si>
    <t>4,78 </t>
  </si>
  <si>
    <t> 0,45</t>
  </si>
  <si>
    <t>100 </t>
  </si>
  <si>
    <t>5,0</t>
  </si>
  <si>
    <t xml:space="preserve">Bảng 2. Tổng lượng rác thải được vận chuyển đến cơ sở xử lý </t>
  </si>
  <si>
    <t>Tổng lượng CTRSH vận chuyển (tấn/ngày)</t>
  </si>
  <si>
    <t>Các loại phương tiện vận chuyển</t>
  </si>
  <si>
    <t>Tỷ lệ vận chuyển so với tổng lượng thu gom(%)</t>
  </si>
  <si>
    <t>Đơn giá vận chuyển trung bình (đ/tấn)</t>
  </si>
  <si>
    <t> 5,0</t>
  </si>
  <si>
    <t>Bảng 3. Tổng lượng rác thải sinh hoạt được xử lý</t>
  </si>
  <si>
    <t>Tổng lượng CTRSH được xử lý (tấn/ngày)</t>
  </si>
  <si>
    <t>Công nghệ xử lý rác thải SH</t>
  </si>
  <si>
    <t>Tỷ lệ xử lý CTRSH (%)</t>
  </si>
  <si>
    <t>Đơn giá xử lý CTRSH (đồng/tấn)</t>
  </si>
  <si>
    <t>Chôn lấp</t>
  </si>
  <si>
    <t>Bảng 4. Chi phí cho việc thu gom, vận chuyển và xử lý</t>
  </si>
  <si>
    <t>Tên đơn vị hành chính</t>
  </si>
  <si>
    <t xml:space="preserve">Chi phí thu gom (triệu đồng) </t>
  </si>
  <si>
    <t>Chi phí vận chuyển (triệu đồng)</t>
  </si>
  <si>
    <t>Chi phí xử lý (triệu đồng)</t>
  </si>
  <si>
    <t>Tổng chi phí hàng năm (triệu đồng)</t>
  </si>
  <si>
    <t>TX Hương Trà</t>
  </si>
  <si>
    <t>TX Hương Thuỷ</t>
  </si>
  <si>
    <t>685,5</t>
  </si>
  <si>
    <t>4.703,5</t>
  </si>
  <si>
    <t>Bảng 5. Thu phí vệ sinh, thu gom và xử lý rác thải từ các hộ gia đình</t>
  </si>
  <si>
    <t>Phí vệ sinh thu từ các hộ gia đình (đồng/hộ.tháng)</t>
  </si>
  <si>
    <t>Phí vệ sinh từ các cơ sở sản xuất kinh doanh (đồng/cơ sở.tháng)</t>
  </si>
  <si>
    <t>Tỷ lệ thu phí (%)</t>
  </si>
  <si>
    <t>Tổng số tiền thu được (triệu đồng/ năm)</t>
  </si>
  <si>
    <t>87,1</t>
  </si>
  <si>
    <t>Bảng 6. Kinh phí thực tế đã thực hiện cho việc thu gom, vận chuyển và xử lý rác thải sinh hoạt năm 2016</t>
  </si>
  <si>
    <t>Ngân sách Trung ương (triệu đồng/ năm)</t>
  </si>
  <si>
    <t>Từ tiền thu phí VSMT (triệu đồng/ năm)</t>
  </si>
  <si>
    <t>Tổng số (triệu đồng/ năm)</t>
  </si>
  <si>
    <t>2.831,1</t>
  </si>
  <si>
    <t>2.499,4</t>
  </si>
  <si>
    <t>5.330,5</t>
  </si>
  <si>
    <t>Bảng 7. Nhu cầu chi phí cần thiết cho việc thu gom, vận chuyển và xử lý năm 2017</t>
  </si>
  <si>
    <t>Nhu cầu chi phí thu gom (triệu đồng)</t>
  </si>
  <si>
    <t>Nhu cầu chi phí vận chuyển (triệu đồng)</t>
  </si>
  <si>
    <t>Nhu cầu chi phí xử lý (triệu đồng)</t>
  </si>
  <si>
    <t>Tổng nhu cầu chi phí hàng năm (triệu đồng)</t>
  </si>
  <si>
    <t>2.942,4</t>
  </si>
  <si>
    <t>1.879,2</t>
  </si>
  <si>
    <t>453,5</t>
  </si>
  <si>
    <t>5.275,2</t>
  </si>
  <si>
    <t>Bảng 8. Nhu cầu trang thiết bị thu gom, vận chuyển năm 2017</t>
  </si>
  <si>
    <t>Loại thiết bị</t>
  </si>
  <si>
    <t>Đơn vị tính</t>
  </si>
  <si>
    <t>Nhu cầu</t>
  </si>
  <si>
    <t>Đã có đến năm 2016</t>
  </si>
  <si>
    <t>Trang bị thêm</t>
  </si>
  <si>
    <t>Thành tiền (triệu đồng)</t>
  </si>
  <si>
    <t>I. Huyên Quảng Điền</t>
  </si>
  <si>
    <t>xe</t>
  </si>
  <si>
    <t>Xe đẩy tay</t>
  </si>
  <si>
    <t>Xe cuốn ép loại 5-6 tấn</t>
  </si>
  <si>
    <t>Xe cuốn ép 3 tán</t>
  </si>
  <si>
    <t>Máy ủi chuyên dùng</t>
  </si>
  <si>
    <t>máy</t>
  </si>
  <si>
    <t>Máy múc chuyên dùng</t>
  </si>
  <si>
    <t>Thùng rác</t>
  </si>
  <si>
    <t>thùng</t>
  </si>
  <si>
    <t>Bảng 9. Các dự án CTR trên địa bàn cấp huyện đang triển khai</t>
  </si>
  <si>
    <t>Tên dự án</t>
  </si>
  <si>
    <t>Công suất (Tấn/ngày)</t>
  </si>
  <si>
    <t>Tổng mức đầu tư (Triệu đồng)</t>
  </si>
  <si>
    <t>Ghi chú (Thời hạn khởi công, hoàn thành)</t>
  </si>
  <si>
    <t>Lò đốt rác xã Quảng Công</t>
  </si>
  <si>
    <t>Thôn Cương Gián, xã Quảng Công</t>
  </si>
  <si>
    <t>500 kg/giờ</t>
  </si>
  <si>
    <t>Đốt</t>
  </si>
  <si>
    <t xml:space="preserve"> Bảng 10. Định hướng quy hoạch, kế hoạch triển khai thực hiện</t>
  </si>
  <si>
    <t>Định hướng quy hoạch, kế hoạch triển khai</t>
  </si>
  <si>
    <t>Từ năm 2017-2020</t>
  </si>
  <si>
    <t>Từ năm 2020-2025</t>
  </si>
  <si>
    <t>1. Về tổ chức mô hình thu gom, vân chuyển và xử lý rác: Thành lập đơn vị sựu nghiệp hoặc Doanh nghiệp.</t>
  </si>
  <si>
    <t>2. Về xử lý rác: Sử dụng bãi chôn lấp rác Quảng Lợi để xử lý rác trên địa bàn toàn huyện. Riêng rác trên địa bàn 02 xã được xử lý theo phương thức đốt tại Lò đốt rác xã Quảng Công, khi lượng rác phát sinh so với công suất của lò đốt rác thì vận chuyển về bãi chôn lấp rác xã Quảng Lợi.</t>
  </si>
  <si>
    <t>1. Về công tác xử lý rác: Khi bãi chôn lấp rác xã Quảng Lợi đóng cử thì vận chuyển về bãi chôn lấp rác Hương Bình, Hương Trà theo quy hoạch chung của UBND tỉnh</t>
  </si>
  <si>
    <t>0,78</t>
  </si>
  <si>
    <t>Xe cuốn ép, xe container</t>
  </si>
  <si>
    <t xml:space="preserve">* Ghi chú: - Đối với Thành phố Huế chưa tính khối lượng xử lý rác do Nhà máy Tâm Sinh Nghĩa thực hiện và Đơn giá xử lý chưa tính chi phí xử lý nước rỉ rác, chi phí thi công lớp phủ cuối cùng. </t>
  </si>
  <si>
    <t>* Ghi chú: Đối với Thành phố Huế chưa bao gồm thuế GTGT và Chi phí xử lý chưa bao gồm chi phí xử lý rác do Nhà máy Tâm Sinh Nghĩa thực hiện, chưa bao gồm chi phí xử lý nước rỉ rác.</t>
  </si>
  <si>
    <t>Nghiên cứu đánh giá vai trò của lĩnh vực tư nhân trong việc giới thiệu các công nghệ đốt của Nhật Bản cho xử lý chất thải rắn đô thị và phục hồi bãi chôn lấp</t>
  </si>
  <si>
    <t>Phường Thủy Phương, thị xã Hương Thủy, Thành phố Huế</t>
  </si>
  <si>
    <t>0,025</t>
  </si>
  <si>
    <t>2,4</t>
  </si>
  <si>
    <t>Lò quay</t>
  </si>
  <si>
    <t>2017-2018</t>
  </si>
  <si>
    <t>2.733,1</t>
  </si>
  <si>
    <t>1.529,8</t>
  </si>
  <si>
    <t>0,35</t>
  </si>
  <si>
    <t>0,32</t>
  </si>
  <si>
    <t>6,22</t>
  </si>
  <si>
    <t>2,51</t>
  </si>
  <si>
    <t>Xe cẩu xuồng</t>
  </si>
  <si>
    <t>5,7</t>
  </si>
  <si>
    <t xml:space="preserve">Xe cuốn ép rác, xe ben </t>
  </si>
  <si>
    <t>100.000-200.000</t>
  </si>
  <si>
    <t xml:space="preserve">  + Đối với Huyện Phú Vamg:  Ngoài thu theo Quyết định của UBND tỉnh các xã, thị trấn trên địa bàn vận động nhân dân đóng góp thêm từ 3.000-8.000 đồng/hộ/tháng để đảm bảo chi cho hoạt động vận chuyển và xử lý rác thải.</t>
  </si>
  <si>
    <t xml:space="preserve">* Ghi chú: </t>
  </si>
  <si>
    <t xml:space="preserve">  +  Đối với Thành phố Huế phí VSMT được thực hiện mức thu theo Quyết định số 34/201/QĐ-UBND ngày 30/8/2013 của UBND tỉnh Thừa Thiên Huế. Riêng phí vệ sinh từ các cơ sở sản xuất kinh doanh được quy đổi từ số tiền thu được trên tổng số cơ sở SXKD.</t>
  </si>
  <si>
    <t>II. Huyện Phú Vang</t>
  </si>
  <si>
    <t>Xuồng (container)</t>
  </si>
  <si>
    <t>cái</t>
  </si>
  <si>
    <t>chiếc</t>
  </si>
  <si>
    <t>0,30</t>
  </si>
  <si>
    <t>0,516</t>
  </si>
  <si>
    <t>Xe cẩu xuồng, container</t>
  </si>
  <si>
    <t>134.168 (đồng/tấn) xuồng/container</t>
  </si>
  <si>
    <t>114.829 (đồng/tấn) xuồng/container</t>
  </si>
  <si>
    <t>1.720,48</t>
  </si>
  <si>
    <t>3.937,594</t>
  </si>
  <si>
    <t>UBND các xã, thị trấn tư thu, chi</t>
  </si>
  <si>
    <t>Theo quy định UBND tỉnh</t>
  </si>
  <si>
    <t>UBND các xã, thị trấn tự thu, chi</t>
  </si>
  <si>
    <t>Các xã, thị trấn thu phí VSMT để thực hiện công tác thu rác từ các địa phương</t>
  </si>
  <si>
    <t>18,82</t>
  </si>
  <si>
    <t>0,115</t>
  </si>
  <si>
    <t>17,88</t>
  </si>
  <si>
    <t>Xe cẩu xuồng, xe cuốn ép</t>
  </si>
  <si>
    <t>III. TX Hương Thủy</t>
  </si>
  <si>
    <t>Thùng rác 240 lít</t>
  </si>
  <si>
    <t>Thùng rác 660 lít</t>
  </si>
  <si>
    <t>Xuồng chứa rác trung chuyển (loại 8-10m3)</t>
  </si>
  <si>
    <t>Xe xích lô thu gom rác</t>
  </si>
  <si>
    <t>Xe đẩy tay thu gom rác</t>
  </si>
  <si>
    <t xml:space="preserve">Đơn giá </t>
  </si>
  <si>
    <t>2,27</t>
  </si>
  <si>
    <t>0,92</t>
  </si>
  <si>
    <t>276,0</t>
  </si>
  <si>
    <t xml:space="preserve">Thị xã Hương Trà </t>
  </si>
  <si>
    <t>Xe cuốn ép rác chuyên dụng</t>
  </si>
  <si>
    <t xml:space="preserve">Xe  cuốn ép rác chuyên dụng </t>
  </si>
  <si>
    <t>IV. TX Hương Trà</t>
  </si>
  <si>
    <t>Xe ép rác chuyên dụng loại 9m3</t>
  </si>
  <si>
    <t xml:space="preserve">Xe cẩu xuồng loại 10m3 </t>
  </si>
  <si>
    <t>7,02</t>
  </si>
  <si>
    <t>Diện tích các ô chôn lấp (m2)</t>
  </si>
  <si>
    <t>Stt</t>
  </si>
  <si>
    <t>Sức chứa (m3)</t>
  </si>
  <si>
    <t>Năm bắt đầu hoạt động</t>
  </si>
  <si>
    <t>Phạm vi phục vụ</t>
  </si>
  <si>
    <t>TP Huế, Hương Trà, Hương Thủy, Phú Lộc</t>
  </si>
  <si>
    <t>8.073 (ô CTRSH) 2.240 (ô CTRNH)</t>
  </si>
  <si>
    <t>Bãi số 1: 2,2 ha     Bãi số 2: 2,6 ha</t>
  </si>
  <si>
    <t>Công ty HEPCO</t>
  </si>
  <si>
    <t>Phòng KT_HT huyện Quảng Điền</t>
  </si>
  <si>
    <t>UBND phường Tứ Hạ</t>
  </si>
  <si>
    <t>76,5</t>
  </si>
  <si>
    <t>Ban CTCC&amp;DVCI (đơn vị riêng)</t>
  </si>
  <si>
    <t xml:space="preserve">   - </t>
  </si>
  <si>
    <t>UBND Huyện Nam Đông</t>
  </si>
  <si>
    <t xml:space="preserve">UBND xã Phong Thu </t>
  </si>
  <si>
    <t>TX Hương Thủy</t>
  </si>
  <si>
    <t>BCL Thủy Phương</t>
  </si>
  <si>
    <t>BCL Lộc Thủy</t>
  </si>
  <si>
    <t>BCL Quảng Lợi</t>
  </si>
  <si>
    <t>BCL Núi Thế Đại</t>
  </si>
  <si>
    <t>BCL Phong Thu</t>
  </si>
  <si>
    <t>BCL Hồng Thượng</t>
  </si>
  <si>
    <t>BCL Thượng Nhật</t>
  </si>
  <si>
    <t>Đơn vị hành chính</t>
  </si>
  <si>
    <t>Mô hình thu gom rác</t>
  </si>
  <si>
    <t>Mô hình 1</t>
  </si>
  <si>
    <t>Mô hình 2</t>
  </si>
  <si>
    <t>Mô hình 3</t>
  </si>
  <si>
    <t xml:space="preserve">Đối với các xã có thành lập tổ thu gom, rác từ hộ gia đình được thu gom trong bao, tập kết trước nhà vào đúng thời gian quy định, tổ thu gom vận chuyển về bãi trung chuyển hoặc bỏ vào thùng rác sau đó HTX Môi trường vận chuyển về BCL tập trung của huyện. </t>
  </si>
  <si>
    <t>Đối với các xã không thành lập tổ thu gom, người dân tự thu gom, bỏ vào thùng rác hoặc các điểm trung chuyển vào thời gian quy định sau đó HTX Môi trường vận chuyển về bãi tập trung.</t>
  </si>
  <si>
    <t>Có 6/16 xã thành lập tổ thu gom, 10 xã còn lại người dân tự thu gom, đổ tại các thùng rác quy định. Huyện có 2 HTX thu gom rác là HTX Môi trường Phong Điền và HTX Môi trường và đô thị xã Phong Hiền.</t>
  </si>
  <si>
    <t>Đối với các phường, xã dọc QL1A (Thủy Dương, Thủy Phương, Thủy Châu, Phú Bài, và Thủy Phù) hợp đồng với Công ty Hepco để thực hiện thu gom, vận chuyển.</t>
  </si>
  <si>
    <t xml:space="preserve">Các xã, phường còn lại giao UBND xã, phường tự tổ chức thu gom, đưa đến xuồng trung chuyển; UBND thị xã hỗ trợ xuồng trung chuyển rác và hợp đồng với công ty Hepco vận chuyển, xử lý rác tại bãi rác Thủy Phương. </t>
  </si>
  <si>
    <t>Triển khai tại 05 phường, 01 xã (Hương Văn, Hương Xuân, Hương Chữ, Hương An, Hương Hồ, Hương Vinh) việc thu gom, vận chuyển và xử lý được ký kết hợp đồng với Công ty Hepco đảm nhận, UBND các xã, phường chịu trách nhiệm tổ chức thu phí VSMT theo quy định, quản lý, giám sát công tác thu gom trong địa bàn, phối hợp công ty Hepco xác nhận khối lượng rác thu gom, vận chuyển làm căn cứ thanh toán.</t>
  </si>
  <si>
    <t>Triển khai tại 7 xã (Hương Toàn, Hương Phong, Hải Dương, Hương Thọ, Bình Thành, Bình Điền, Hương Bình, việc thu gom rác được UBND các xã thực hiện, đưa rác vào các âu thuyền tại vị trí tập kết để Hepco vận chuyển và xử lý; UBND các xã chịu trách nhiệm tổ chức và quản lý công tác thu gom địa bàn mình, giám sát phối hợp Hepco xác nhận khối lượng rác thực tế vận chuyển làm căn cứ thanh toán.</t>
  </si>
  <si>
    <t>Số năm hoạt động còn lại (tính từ năm 2017)</t>
  </si>
  <si>
    <t>BCL tập trung tại thị xã chủ yếu phục vụ 02 phường (Tứ Hạ, Hương Vân), các đơn vị còn lại được Hepco thu gom, vận chuyển, và xử lý tại bãi Thủy Phương.</t>
  </si>
  <si>
    <t>Tái sử dụng bao nylon</t>
  </si>
  <si>
    <t xml:space="preserve">Nhân viên thu gom đi thu gom rác từ hộ gia đình trên xe đẩy tay chuyển đến vị trí tập trung tại UBND các xã để Đội Quản lý các công trình công cộng và thu gom xử lý rác từ huyện Quảng Điền (do Phòng KT-HT trực tiếp quản lý) về BCL Quảng Lợi  </t>
  </si>
  <si>
    <r>
      <t xml:space="preserve">Mô hình thu gom theo hình thức là </t>
    </r>
    <r>
      <rPr>
        <i/>
        <sz val="12"/>
        <color indexed="10"/>
        <rFont val="Times New Roman"/>
        <family val="1"/>
      </rPr>
      <t>rác không tiếp đất</t>
    </r>
    <r>
      <rPr>
        <sz val="12"/>
        <color theme="1"/>
        <rFont val="Times New Roman"/>
        <family val="2"/>
      </rPr>
      <t>, xe đẩy tay được sử dụng để thu gom rác từ các hộ gia đình, sau đó được đem tới vị trí tập trung và sử dụng xe cuốn ép chuyên dụng chở đi.</t>
    </r>
  </si>
  <si>
    <t xml:space="preserve">Đối với những khu vực các hộ gia đình tự đem đổ tại địa điểm tập trung sau đó đội Quản lý đến vận chuyển tới vị trí bãi chôn lấp rác tập trung Quảng Lợi. </t>
  </si>
  <si>
    <t xml:space="preserve">Triển khai thực hiện tại 02 phường (Tứ Hạ, Hương Vân): Việc thu gom rác được giao cho UBND 2 phường đảm nhận. Công tác vận chuyển rác giao UBND phường Tứ Hạ thực hiện vận chuyển và đưa về chôn lấp tại bãi rác tập trung của thị xã (Chân núi Thế Đại). </t>
  </si>
  <si>
    <t xml:space="preserve">Người dân tự đem đi đổ vào các thùng rác đặt tại các trục đường chính. UBND huyện hợp đồng với công ty Hepco vận chuyển đến bãi chôn lấp Thượng Nhật. Thời gian thu gom 2 ngày/lần. </t>
  </si>
  <si>
    <t>Phân loại rác hữu cơ tại nguồn</t>
  </si>
  <si>
    <t xml:space="preserve">Toàn huyện tổ chức thực hiện công tác thu gom, xử lý 20/20 xã , thị trấn. Trong đó có 05 xã do khó khăn về hạ tầng và kinh phí nên chưa thu gom và xử lý triệt để. Hình thức thu gom là tổ thu gom xã đến thu gom từ hộ gia đình, sau đó tập trung rác tại vị trí quy định, công ty TNHH Hằng Trung (hợp đồng vận chuyển rác với UBND huyện) đến chuyển rác chở về BCL Lộc Thủy, riêng xã Phú Diên (hợp đồng vận chuyển với Công ty Hepco).  </t>
  </si>
  <si>
    <r>
      <t xml:space="preserve">Hiện nay, thị xã hợp đồng với công ty Hepco đang áp dụng thử nghiệm </t>
    </r>
    <r>
      <rPr>
        <i/>
        <sz val="12"/>
        <color indexed="10"/>
        <rFont val="Times New Roman"/>
        <family val="1"/>
      </rPr>
      <t>mô hình thu gom rác bằng xe ô tô (2m3)</t>
    </r>
    <r>
      <rPr>
        <sz val="12"/>
        <color theme="1"/>
        <rFont val="Times New Roman"/>
        <family val="2"/>
      </rPr>
      <t xml:space="preserve"> đối với khu vực Thủy Phương, thu gom theo từng tuyến đường vào thời gian quy định trong tuần, xe ô tô có nhạc thông báo và  số lượng nhân công thu gom giảm từ 4 người xuống 2 người.</t>
    </r>
  </si>
  <si>
    <t>Hình thức thu gom: các xã tự thành lập đội thu gom rác từ các hộ gia đình, có 18/18 xã thực hiện, mỗi xã được trang bị 1 xe thu gom rác, sau đó rác được tập kết đến xuồng tại mỗi địa phương. UBND huyện hợp đồng với Công ty Hepco thực hiện vận chuyển và xử lý rác.</t>
  </si>
  <si>
    <t>UBND huyện đề xuất 1 lò đốt rác, phạm vi phục vụ là 05 xã Khu 3.</t>
  </si>
  <si>
    <t xml:space="preserve">Hoạt động thu gom, vận chuyển và xử lý được thực hiện bởi Ban CTCC&amp;DVCI thu gom rác từ các hộ gia đình, và các chợ trên địa bàn. Các hộ gia đình sẽ tập kết rác ở cổng, sau đó sẽ được công nhâncủa Ban thu gom trên xe đẩy tay đến khu vực tập trung, xe cuốn ép rác chuyên dụng sẽ đến vận chuyển đi tới bãi chôn lấp Hồng Thượng. </t>
  </si>
  <si>
    <t>Hiện tại, BCL Hồng Thượng do Ban quản lý và vận hành.</t>
  </si>
  <si>
    <t>PHỤ LỤC THỐNG KÊ SỐ LIỆU TỪ BÁO CÁO CÁC HUYỆN</t>
  </si>
  <si>
    <t xml:space="preserve">MÔ HÌNH THU GOM RÁC HIỆN NAY Ở CÁC ĐƠN VỊ HUYỆN </t>
  </si>
  <si>
    <t xml:space="preserve">Do Công ty Hepco thực hiện hoàn toàn từ thu gom, vận chuyển và xử lý. Rác được thu gom từ hộ gia đình, nhân viên đi thu gom theo tần suất 1 lần/ngày. Rác được thu gom bằng xe đẩy tay và sử dụng xe chuyên dụng vận chuyển về nhà máy xử lý Thủy Phương. </t>
  </si>
  <si>
    <t>2.716,2</t>
  </si>
  <si>
    <t>1.808,6</t>
  </si>
  <si>
    <t xml:space="preserve">1.137,5 </t>
  </si>
  <si>
    <t>5.662,1</t>
  </si>
  <si>
    <t>Ngân sách Địa phương (triệu đồng/ năm)</t>
  </si>
  <si>
    <t>997,0</t>
  </si>
  <si>
    <t>650,0</t>
  </si>
  <si>
    <t>Xe cẩu xuồng: 105.582 đồng/tấn     Xe cuốn ép: 320.000 đồng/tấn</t>
  </si>
  <si>
    <t xml:space="preserve">Đô thị </t>
  </si>
  <si>
    <t xml:space="preserve">Nông thôn </t>
  </si>
  <si>
    <t>Mô hình</t>
  </si>
  <si>
    <t>Đối với các khu vực đông dân cư, các hộ gia đình tập kết rác tại vị trí các thùng rác (loại 650 lít), nên trang bị 02 thùng chứa rác hữu cơ và vô cơ đặt tại các trục đường chính. Xe vận chuyển (chứa rác hữu cơ và vô cơ riêng biệt) sẽ đến cẩu rác lên xe và đưa về khu vực xử lý. Tần suất thu gom 1 lần/ngày. (Đề xuất: Hạn chế sử dụng xuồng để tập kết rác vì dễ hình thành nơi trung chuyển rác không đảm bảo vệ sinh môi trường, bốc mùi ô nhiễm).</t>
  </si>
  <si>
    <t>ĐỀ XUẤT MÔ HÌNH THU GOM, VẬN CHUYỂN RÁC</t>
  </si>
  <si>
    <t>Xe cuốn ép rác, xe cẩu xuồng chuyên dụng</t>
  </si>
  <si>
    <t xml:space="preserve">* Để thực hiện có hiệu quả các mô hình thu gom trên, chính quyền địa phương cần tuyên truyền phổ biến mô hình đến từng hộ gia đình, để người dân hiểu, nâng cao ý thức bảo vệ môi trường và chấp hành, hoặc thông qua truyền thông, thông tin  trên các kênh truyền hình để người dân dễ nắm bắt.                                                                  Đối với các trang thiết bị thu gom, vận chuyển nên có quy định dành riêng các loại rác hữu cơ và rác vô cơ (về màu sắc, về hình dáng, kí hiệu riêng biệt...). Nhằm tiến tới mục tiêu phân loại rác tại nguồn có hiểu quả.                                </t>
  </si>
  <si>
    <t>SXD đề xuất áp dụng mô hình thu gom theo hình thức phân loại rác hữu cơ và rác vô cơ. Theo đó, xe đẩy tay đi thu gom cần trang bị là loại xe đẩy tay có 2 thùng chứa rác hữu cơ và vô cơ riêng biệt, dễ nhận biết. Tần suất thu gom 1 lần/ngày, theo thời gian quy định. Sau đó, các xe được tập kết tại các địa điểm để xe chở rác chuyên dụng (cần trang bị  xe chở có phân loại rác hữu cơ và vô cơ) đến vận chuyển về khu xử lý. Với các khu vực công cộng như công viên, quảng trường,..cần lắp đặt các thùng rác (2 thùng rác hữu cơ và vô cơ) chuyên dùng, có nắp đậy, nhân viên đi thu gom 2-3 lần/1 tuần.</t>
  </si>
  <si>
    <t>Tỷ lệ CTRSH phát sinh TB                     (kg/người. ngày)</t>
  </si>
  <si>
    <t xml:space="preserve">Đối với các khu vực thưa dân cư, khu vực vùng sâu, vùng xa: SXD đề xuất áp dụng mô hình thu gom rác bằng xe ô tô (2m3), có 2 ngăn riêng biệt đựng rác hữu cơ và vô cơ, có báo hiệu thu gom trước khi xe đến từng hộ gia đình, thu gom theo lịch trình quy định. Sử dụng xe có nhiều ưu điểm như: Dễ dàng trong quá trình đi lại thu gom, số lượng nhân công giảm, thời gian thu gom sẽ được nhanh hơn, không ứ đọng rác lâu ngày.   </t>
  </si>
  <si>
    <t>Nhà máy xử lý rác Thủy Phương</t>
  </si>
  <si>
    <t>Đơn vị chủ quản: Công ty CP Đầu tư và phát triển Tâm Sinh Nghĩa</t>
  </si>
  <si>
    <t>H.Nam Đông</t>
  </si>
  <si>
    <t>H.A Lưới</t>
  </si>
  <si>
    <t>H.Phong Điền</t>
  </si>
  <si>
    <t>H.Quảng Điền</t>
  </si>
  <si>
    <t>H.Phú Lộc</t>
  </si>
  <si>
    <t>TP Huế, Hương Trà, Hương Thủy,Phú Lộc</t>
  </si>
  <si>
    <t>TX Hương Trà (phường Tứ Hạ, phường Hương Vân)</t>
  </si>
  <si>
    <t xml:space="preserve">* Ghi chú: Các ô còn trống do các đơn vị địa phương chưa cung cấp đẩy đủ số liệu. </t>
  </si>
  <si>
    <t>Tổng mức đầu tư          (tỷ đồng)</t>
  </si>
  <si>
    <t>H.Phú Lộc, Phú Vang</t>
  </si>
  <si>
    <t xml:space="preserve">  -</t>
  </si>
  <si>
    <t xml:space="preserve">  - </t>
  </si>
  <si>
    <t xml:space="preserve"> - </t>
  </si>
  <si>
    <t xml:space="preserve"> - Phường: 40.000 đ           - Xã: 30.000 đ
</t>
  </si>
  <si>
    <t>1. Về tổ chức mô hình thu gom, vân chuyển và xử lý rác: Thành lập đơn vị sự nghiệp hoặc Doanh nghiệp.</t>
  </si>
  <si>
    <t xml:space="preserve">Thị xã  Hương Thuỷ </t>
  </si>
  <si>
    <t xml:space="preserve">Phường: 40.000        Xã: 30.000 đ
</t>
  </si>
  <si>
    <r>
      <t xml:space="preserve">Khối lượng chất thải tiếp nhận thực tế </t>
    </r>
    <r>
      <rPr>
        <b/>
        <sz val="13"/>
        <color indexed="10"/>
        <rFont val="Times New Roman"/>
        <family val="1"/>
      </rPr>
      <t>(tấn/ngày)</t>
    </r>
  </si>
  <si>
    <r>
      <t xml:space="preserve">Khối lượng chất thải tiếp nhận thực tế </t>
    </r>
    <r>
      <rPr>
        <b/>
        <sz val="13"/>
        <color indexed="10"/>
        <rFont val="Times New Roman"/>
        <family val="1"/>
      </rPr>
      <t>(tấn/năm)</t>
    </r>
  </si>
  <si>
    <r>
      <t xml:space="preserve">Diện tích
</t>
    </r>
    <r>
      <rPr>
        <b/>
        <sz val="13"/>
        <color indexed="10"/>
        <rFont val="Times New Roman"/>
        <family val="1"/>
      </rPr>
      <t>(ha)</t>
    </r>
  </si>
  <si>
    <t>STT</t>
  </si>
  <si>
    <t xml:space="preserve">CÁC BCL, CƠ SỞ XỬ LÝ CTR ĐANG VẬN HÀNH </t>
  </si>
  <si>
    <t>(tính đến tháng 3/2017)</t>
  </si>
  <si>
    <t>Dân số
(người)</t>
  </si>
  <si>
    <t>Tổng lượng
CTRSH phát sinh
(tấn/ ngày)</t>
  </si>
  <si>
    <t>Tỷ lệ
thu gom CTRSH
(%)</t>
  </si>
  <si>
    <t>Tổng lượng
CTRSH thu gom (tấn/ngày)</t>
  </si>
  <si>
    <t>PHỤ LỤC II</t>
  </si>
  <si>
    <t>Các loại
phương tiện vận chuyển</t>
  </si>
  <si>
    <t>Tổng lượng CTRSH
vận chuyển (tấn/ngày)</t>
  </si>
  <si>
    <t>Tổng số
(triệu đồng/ năm)</t>
  </si>
  <si>
    <t>Ngân sách
Trung ương
(triệu đồng/ năm)</t>
  </si>
  <si>
    <t>Ngân sách
Địa phương
(triệu đồng/ năm)</t>
  </si>
  <si>
    <t>Từ tiền
thu phí VSMT
(triệu đồng/ năm)</t>
  </si>
  <si>
    <t>Tổng nhu cầu chi phí hàng năm
(triệu đồng)</t>
  </si>
  <si>
    <t>Nhu cầu
chi phí xử lý
(triệu đồng)</t>
  </si>
  <si>
    <t>Nhu cầu
chi phí vận chuyển
(triệu đồng)</t>
  </si>
  <si>
    <t>Tên đơn vị
hành chính</t>
  </si>
  <si>
    <t>Tổng mức đầu tư
(Triệu đồng)</t>
  </si>
  <si>
    <r>
      <t xml:space="preserve">Ghi chú
</t>
    </r>
    <r>
      <rPr>
        <sz val="12"/>
        <color indexed="8"/>
        <rFont val="Times New Roman"/>
        <family val="1"/>
      </rPr>
      <t>(Thời hạn
khởi công, hoàn thành)</t>
    </r>
  </si>
  <si>
    <t>Đơn vị
quản lý
vận hành</t>
  </si>
  <si>
    <t>Bảng 3. Khối lượng CTR được thu gom, xử lý năm 2016</t>
  </si>
  <si>
    <t>Tổng chi phí
hàng năm
(triệu đồng)</t>
  </si>
  <si>
    <t>Chi phí
vận chuyển
(triệu đồng)</t>
  </si>
  <si>
    <t xml:space="preserve">Chi phí
thu gom
(triệu đồng) </t>
  </si>
  <si>
    <t>Bảng 5. Thu phí vệ sinh, thu gom và xử lý rác thải từ các hộ gia đình năm 2016</t>
  </si>
  <si>
    <t>Tỷ lệ CTRSH phát sinh TB                     (kg/người/ngày)</t>
  </si>
  <si>
    <t>Xe chuyên dụng</t>
  </si>
  <si>
    <t>Xe cẩu xuồng: 105.582,00
Xe cuốn ép: 320.000,00</t>
  </si>
  <si>
    <t>Bảng 1. Khối lượng CTR tại các đô thị được thu gom năm 2016</t>
  </si>
  <si>
    <t>Bảng 2. Khối lượng CTR được vận chuyển đến cơ sở xử lý năm 2016</t>
  </si>
  <si>
    <t>Bảng 4. Chi phí cho việc thu gom, vận chuyển và xử lý năm 2016</t>
  </si>
  <si>
    <t>Phí vệ sinh thu từ các hộ gia đình (đồng/hộ/tháng)</t>
  </si>
  <si>
    <t>Tổng số tiền
thu được                (triệu đồng/năm)</t>
  </si>
  <si>
    <t>Theo Quyết định số 34</t>
  </si>
  <si>
    <t>Phí vệ sinh từ các cơ sở sản xuất
kinh doanh
(đồng/cơ sở/tháng)</t>
  </si>
  <si>
    <t>-</t>
  </si>
  <si>
    <t>Nhu cầu chi phí thu gom
(triệu đồng)</t>
  </si>
  <si>
    <t>Đơn giá
vận chuyển trung bình
(đồng/tấn)</t>
  </si>
  <si>
    <t>Tổng</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</si>
</sst>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000;[Red]0.000"/>
    <numFmt numFmtId="174" formatCode="0;[Red]0"/>
    <numFmt numFmtId="175" formatCode="&quot;Yes&quot;;&quot;Yes&quot;;&quot;No&quot;"/>
    <numFmt numFmtId="176" formatCode="&quot;True&quot;;&quot;True&quot;;&quot;False&quot;"/>
    <numFmt numFmtId="177" formatCode="&quot;On&quot;;&quot;On&quot;;&quot;Off&quot;"/>
    <numFmt numFmtId="178" formatCode="[$€-2]\ #,##0.00_);[Red]\([$€-2]\ #,##0.00\)"/>
    <numFmt numFmtId="179" formatCode="#,##0;[Red]#,##0"/>
    <numFmt numFmtId="180" formatCode="#,##0.000"/>
    <numFmt numFmtId="181" formatCode="#,##0.000;[Red]#,##0.000"/>
    <numFmt numFmtId="182" formatCode="#,##0.00;[Red]#,##0.00"/>
  </numFmts>
  <fonts count="66">
    <font>
      <sz val="12"/>
      <color theme="1"/>
      <name val="Times New Roman"/>
      <family val="2"/>
    </font>
    <font>
      <sz val="11"/>
      <color indexed="8"/>
      <name val="Calibri"/>
      <family val="2"/>
    </font>
    <font>
      <sz val="12"/>
      <color indexed="8"/>
      <name val="Times New Roman"/>
      <family val="1"/>
    </font>
    <font>
      <b/>
      <sz val="12"/>
      <color indexed="8"/>
      <name val="Times New Roman"/>
      <family val="1"/>
    </font>
    <font>
      <sz val="9"/>
      <name val="Tahoma"/>
      <family val="2"/>
    </font>
    <font>
      <b/>
      <sz val="9"/>
      <name val="Tahoma"/>
      <family val="2"/>
    </font>
    <font>
      <i/>
      <sz val="12"/>
      <color indexed="10"/>
      <name val="Times New Roman"/>
      <family val="1"/>
    </font>
    <font>
      <b/>
      <sz val="13"/>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2"/>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2"/>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2"/>
      <color indexed="10"/>
      <name val="Times New Roman"/>
      <family val="2"/>
    </font>
    <font>
      <sz val="13"/>
      <color indexed="8"/>
      <name val="Times New Roman"/>
      <family val="2"/>
    </font>
    <font>
      <sz val="14"/>
      <color indexed="8"/>
      <name val="Times New Roman"/>
      <family val="1"/>
    </font>
    <font>
      <sz val="13"/>
      <color indexed="10"/>
      <name val="Times New Roman"/>
      <family val="1"/>
    </font>
    <font>
      <b/>
      <sz val="12"/>
      <color indexed="10"/>
      <name val="Times New Roman"/>
      <family val="1"/>
    </font>
    <font>
      <b/>
      <sz val="13"/>
      <color indexed="8"/>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2"/>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2"/>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4"/>
      <color rgb="FF000000"/>
      <name val="Times New Roman"/>
      <family val="1"/>
    </font>
    <font>
      <b/>
      <sz val="12"/>
      <color rgb="FF000000"/>
      <name val="Times New Roman"/>
      <family val="1"/>
    </font>
    <font>
      <b/>
      <sz val="12"/>
      <color theme="1"/>
      <name val="Times New Roman"/>
      <family val="1"/>
    </font>
    <font>
      <sz val="12"/>
      <color rgb="FFFF0000"/>
      <name val="Times New Roman"/>
      <family val="2"/>
    </font>
    <font>
      <sz val="13"/>
      <color theme="1"/>
      <name val="Times New Roman"/>
      <family val="2"/>
    </font>
    <font>
      <sz val="13"/>
      <color rgb="FF000000"/>
      <name val="Times New Roman"/>
      <family val="2"/>
    </font>
    <font>
      <sz val="14"/>
      <color rgb="FF000000"/>
      <name val="Times New Roman"/>
      <family val="1"/>
    </font>
    <font>
      <sz val="13"/>
      <color rgb="FFFF0000"/>
      <name val="Times New Roman"/>
      <family val="1"/>
    </font>
    <font>
      <b/>
      <sz val="12"/>
      <color rgb="FFFF0000"/>
      <name val="Times New Roman"/>
      <family val="1"/>
    </font>
    <font>
      <b/>
      <sz val="13"/>
      <color theme="1"/>
      <name val="Times New Roman"/>
      <family val="2"/>
    </font>
    <font>
      <i/>
      <sz val="12"/>
      <color rgb="FFFF0000"/>
      <name val="Times New Roman"/>
      <family val="1"/>
    </font>
    <font>
      <b/>
      <sz val="13"/>
      <color rgb="FF000000"/>
      <name val="Times New Roman"/>
      <family val="1"/>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bottom style="thin"/>
    </border>
    <border>
      <left style="medium"/>
      <right style="thin"/>
      <top/>
      <bottom style="thin"/>
    </border>
    <border>
      <left style="medium"/>
      <right style="thin"/>
      <top style="thin"/>
      <bottom style="medium"/>
    </border>
    <border>
      <left style="thin"/>
      <right style="medium"/>
      <top style="thin"/>
      <bottom style="medium"/>
    </border>
    <border>
      <left/>
      <right/>
      <top style="thin"/>
      <bottom/>
    </border>
    <border>
      <left/>
      <right/>
      <top style="thin"/>
      <bottom style="thin"/>
    </border>
    <border>
      <left style="thin"/>
      <right style="thin"/>
      <top/>
      <bottom>
        <color indexed="63"/>
      </bottom>
    </border>
    <border>
      <left style="thin"/>
      <right/>
      <top style="thin"/>
      <bottom/>
    </border>
    <border>
      <left>
        <color indexed="63"/>
      </left>
      <right style="thin"/>
      <top style="thin"/>
      <bottom>
        <color indexed="63"/>
      </bottom>
    </border>
    <border>
      <left style="thin"/>
      <right/>
      <top/>
      <bottom style="thin"/>
    </border>
    <border>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border>
    <border>
      <left style="thin"/>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7">
    <xf numFmtId="0" fontId="0" fillId="0" borderId="0" xfId="0" applyAlignment="1">
      <alignment/>
    </xf>
    <xf numFmtId="0" fontId="52" fillId="0" borderId="0" xfId="0" applyFont="1" applyBorder="1" applyAlignment="1">
      <alignment vertical="top" wrapText="1"/>
    </xf>
    <xf numFmtId="0" fontId="0" fillId="0" borderId="10" xfId="0" applyBorder="1" applyAlignment="1">
      <alignment/>
    </xf>
    <xf numFmtId="0" fontId="0" fillId="0" borderId="10" xfId="0" applyBorder="1" applyAlignment="1">
      <alignment horizontal="center"/>
    </xf>
    <xf numFmtId="0" fontId="52" fillId="0" borderId="10" xfId="0" applyFont="1" applyBorder="1" applyAlignment="1">
      <alignment vertical="top" wrapText="1"/>
    </xf>
    <xf numFmtId="0" fontId="0" fillId="0" borderId="11" xfId="0" applyBorder="1" applyAlignment="1">
      <alignment horizontal="center"/>
    </xf>
    <xf numFmtId="0" fontId="52" fillId="0" borderId="12" xfId="0" applyFont="1" applyBorder="1" applyAlignment="1">
      <alignment vertical="top" wrapText="1"/>
    </xf>
    <xf numFmtId="0" fontId="0" fillId="0" borderId="13" xfId="0" applyBorder="1" applyAlignment="1">
      <alignment horizontal="center"/>
    </xf>
    <xf numFmtId="0" fontId="52" fillId="0" borderId="10" xfId="0" applyFont="1" applyBorder="1" applyAlignment="1">
      <alignment horizontal="center" vertical="top" wrapText="1"/>
    </xf>
    <xf numFmtId="0" fontId="53" fillId="0" borderId="0" xfId="0" applyFont="1" applyBorder="1" applyAlignment="1">
      <alignment horizontal="center" vertical="top" wrapText="1"/>
    </xf>
    <xf numFmtId="0" fontId="0" fillId="0" borderId="0" xfId="0" applyBorder="1" applyAlignment="1">
      <alignment/>
    </xf>
    <xf numFmtId="0" fontId="0" fillId="0" borderId="0" xfId="0" applyBorder="1" applyAlignment="1">
      <alignment/>
    </xf>
    <xf numFmtId="0" fontId="54" fillId="0" borderId="0" xfId="0" applyFont="1" applyBorder="1" applyAlignment="1">
      <alignment horizontal="center" vertical="center" wrapText="1"/>
    </xf>
    <xf numFmtId="0" fontId="52" fillId="0" borderId="0" xfId="0" applyFont="1" applyBorder="1" applyAlignment="1">
      <alignment horizontal="center" vertical="top" wrapText="1"/>
    </xf>
    <xf numFmtId="0" fontId="54"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2" fillId="0" borderId="12" xfId="0" applyFont="1" applyBorder="1" applyAlignment="1">
      <alignment horizontal="center" vertical="top" wrapText="1"/>
    </xf>
    <xf numFmtId="0" fontId="54" fillId="0" borderId="10" xfId="0" applyFont="1" applyFill="1" applyBorder="1" applyAlignment="1">
      <alignment horizontal="center" vertical="center" wrapText="1"/>
    </xf>
    <xf numFmtId="0" fontId="0" fillId="0" borderId="0" xfId="0" applyAlignment="1">
      <alignment horizontal="left"/>
    </xf>
    <xf numFmtId="0" fontId="0" fillId="0" borderId="10" xfId="0" applyBorder="1" applyAlignment="1">
      <alignment horizontal="center" vertical="center"/>
    </xf>
    <xf numFmtId="0" fontId="52" fillId="0" borderId="10" xfId="0" applyFont="1" applyFill="1" applyBorder="1" applyAlignment="1">
      <alignment horizontal="center" vertical="center" wrapText="1"/>
    </xf>
    <xf numFmtId="0" fontId="54" fillId="0" borderId="10" xfId="0" applyFont="1" applyFill="1" applyBorder="1" applyAlignment="1">
      <alignment vertical="top" wrapText="1"/>
    </xf>
    <xf numFmtId="0" fontId="54" fillId="0" borderId="10" xfId="0" applyFont="1" applyFill="1" applyBorder="1" applyAlignment="1">
      <alignment vertical="center" wrapText="1"/>
    </xf>
    <xf numFmtId="0" fontId="52" fillId="0" borderId="10" xfId="0" applyFont="1" applyFill="1" applyBorder="1" applyAlignment="1">
      <alignment vertical="center" wrapText="1"/>
    </xf>
    <xf numFmtId="0" fontId="0" fillId="0" borderId="10" xfId="0" applyBorder="1" applyAlignment="1">
      <alignment vertical="center"/>
    </xf>
    <xf numFmtId="0" fontId="55" fillId="0" borderId="10" xfId="0" applyFont="1" applyBorder="1" applyAlignment="1">
      <alignment vertical="center"/>
    </xf>
    <xf numFmtId="0" fontId="0" fillId="0" borderId="10" xfId="0" applyFont="1" applyBorder="1" applyAlignment="1">
      <alignment horizontal="center" vertical="center"/>
    </xf>
    <xf numFmtId="3" fontId="52" fillId="0" borderId="10" xfId="0" applyNumberFormat="1" applyFont="1" applyFill="1" applyBorder="1" applyAlignment="1">
      <alignment horizontal="center" vertical="center" wrapText="1"/>
    </xf>
    <xf numFmtId="0" fontId="52" fillId="33" borderId="10" xfId="0" applyFont="1" applyFill="1" applyBorder="1" applyAlignment="1">
      <alignment vertical="center" wrapText="1"/>
    </xf>
    <xf numFmtId="0" fontId="55" fillId="0" borderId="0" xfId="0" applyFont="1" applyBorder="1" applyAlignment="1">
      <alignment vertical="center" wrapText="1"/>
    </xf>
    <xf numFmtId="0" fontId="55" fillId="0" borderId="0" xfId="0" applyFont="1" applyAlignment="1">
      <alignment vertical="center"/>
    </xf>
    <xf numFmtId="0" fontId="52" fillId="0" borderId="0" xfId="0" applyFont="1" applyFill="1" applyBorder="1" applyAlignment="1">
      <alignment vertical="center" wrapText="1"/>
    </xf>
    <xf numFmtId="0" fontId="55" fillId="0" borderId="12" xfId="0" applyFont="1" applyBorder="1" applyAlignment="1">
      <alignment horizontal="center" vertical="center" wrapText="1"/>
    </xf>
    <xf numFmtId="0" fontId="52" fillId="0" borderId="12" xfId="0" applyFont="1" applyFill="1" applyBorder="1" applyAlignment="1">
      <alignment horizontal="center" vertical="center" wrapText="1"/>
    </xf>
    <xf numFmtId="0" fontId="0" fillId="0" borderId="12" xfId="0" applyBorder="1" applyAlignment="1">
      <alignment horizontal="center" vertical="center"/>
    </xf>
    <xf numFmtId="0" fontId="55" fillId="0" borderId="10"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lignment vertical="center"/>
    </xf>
    <xf numFmtId="0" fontId="0" fillId="34" borderId="12" xfId="0" applyFill="1" applyBorder="1" applyAlignment="1">
      <alignment horizontal="center" vertical="center"/>
    </xf>
    <xf numFmtId="4" fontId="0" fillId="0" borderId="0" xfId="0" applyNumberFormat="1" applyAlignment="1">
      <alignment/>
    </xf>
    <xf numFmtId="0" fontId="55" fillId="0" borderId="10" xfId="0" applyFont="1" applyBorder="1" applyAlignment="1">
      <alignment/>
    </xf>
    <xf numFmtId="0" fontId="55" fillId="0" borderId="10" xfId="0" applyFont="1" applyBorder="1" applyAlignment="1">
      <alignment horizontal="center" vertical="center"/>
    </xf>
    <xf numFmtId="0" fontId="55" fillId="0" borderId="14" xfId="0" applyFont="1" applyFill="1" applyBorder="1" applyAlignment="1">
      <alignment/>
    </xf>
    <xf numFmtId="0" fontId="0" fillId="35" borderId="10" xfId="0" applyFill="1" applyBorder="1" applyAlignment="1">
      <alignment horizontal="center"/>
    </xf>
    <xf numFmtId="0" fontId="56" fillId="0" borderId="0" xfId="0" applyFont="1" applyFill="1" applyBorder="1" applyAlignment="1">
      <alignment vertical="center" wrapText="1"/>
    </xf>
    <xf numFmtId="0" fontId="55" fillId="0" borderId="15" xfId="0" applyFont="1" applyBorder="1" applyAlignment="1">
      <alignment/>
    </xf>
    <xf numFmtId="0" fontId="55" fillId="0" borderId="10" xfId="0" applyFont="1" applyBorder="1" applyAlignment="1">
      <alignment horizontal="center"/>
    </xf>
    <xf numFmtId="0" fontId="54" fillId="0" borderId="12" xfId="0" applyFont="1" applyFill="1" applyBorder="1" applyAlignment="1">
      <alignment vertical="top" wrapText="1"/>
    </xf>
    <xf numFmtId="0" fontId="52" fillId="0" borderId="12" xfId="0" applyFont="1" applyBorder="1" applyAlignment="1">
      <alignment horizontal="center" vertical="center" wrapText="1"/>
    </xf>
    <xf numFmtId="172" fontId="54" fillId="0" borderId="10" xfId="0" applyNumberFormat="1" applyFont="1" applyBorder="1" applyAlignment="1">
      <alignment horizontal="center" vertical="center" wrapText="1"/>
    </xf>
    <xf numFmtId="0" fontId="0" fillId="0" borderId="10" xfId="0" applyFill="1" applyBorder="1" applyAlignment="1">
      <alignment horizontal="center"/>
    </xf>
    <xf numFmtId="0" fontId="54" fillId="33" borderId="10" xfId="0" applyFont="1" applyFill="1" applyBorder="1" applyAlignment="1">
      <alignment horizontal="center" vertical="center" wrapText="1"/>
    </xf>
    <xf numFmtId="172" fontId="54" fillId="33" borderId="10" xfId="0" applyNumberFormat="1" applyFont="1" applyFill="1" applyBorder="1" applyAlignment="1">
      <alignment horizontal="center" vertical="center" wrapText="1"/>
    </xf>
    <xf numFmtId="0" fontId="52" fillId="33" borderId="10" xfId="0" applyFont="1" applyFill="1" applyBorder="1" applyAlignment="1">
      <alignment horizontal="center" vertical="top" wrapText="1"/>
    </xf>
    <xf numFmtId="0" fontId="0" fillId="33" borderId="10" xfId="0" applyFill="1" applyBorder="1" applyAlignment="1">
      <alignment horizontal="center"/>
    </xf>
    <xf numFmtId="173" fontId="52" fillId="0" borderId="10" xfId="0" applyNumberFormat="1" applyFont="1" applyBorder="1" applyAlignment="1">
      <alignment horizontal="center" vertical="center" wrapText="1"/>
    </xf>
    <xf numFmtId="0" fontId="52"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173" fontId="0" fillId="0" borderId="10" xfId="0" applyNumberFormat="1" applyFont="1" applyBorder="1" applyAlignment="1">
      <alignment horizontal="center" vertical="center" wrapText="1"/>
    </xf>
    <xf numFmtId="0" fontId="0" fillId="0" borderId="0" xfId="0" applyAlignment="1">
      <alignment horizontal="center"/>
    </xf>
    <xf numFmtId="0" fontId="55" fillId="0" borderId="0" xfId="0" applyFont="1" applyAlignment="1">
      <alignment/>
    </xf>
    <xf numFmtId="0" fontId="52" fillId="0" borderId="10" xfId="0" applyFont="1" applyBorder="1" applyAlignment="1">
      <alignment horizontal="left" vertical="center" wrapText="1"/>
    </xf>
    <xf numFmtId="0" fontId="0" fillId="0" borderId="10" xfId="0" applyBorder="1" applyAlignment="1">
      <alignment vertical="top" wrapText="1"/>
    </xf>
    <xf numFmtId="0" fontId="0" fillId="0" borderId="16" xfId="0" applyBorder="1" applyAlignment="1">
      <alignment/>
    </xf>
    <xf numFmtId="0" fontId="0" fillId="0" borderId="16" xfId="0" applyBorder="1" applyAlignment="1">
      <alignment vertical="top" wrapText="1"/>
    </xf>
    <xf numFmtId="0" fontId="0" fillId="0" borderId="17" xfId="0" applyBorder="1" applyAlignment="1">
      <alignment horizontal="center" vertical="center"/>
    </xf>
    <xf numFmtId="0" fontId="0" fillId="0" borderId="18" xfId="0" applyBorder="1" applyAlignment="1">
      <alignment/>
    </xf>
    <xf numFmtId="0" fontId="0" fillId="0" borderId="15" xfId="0" applyBorder="1" applyAlignment="1">
      <alignment/>
    </xf>
    <xf numFmtId="0" fontId="0" fillId="0" borderId="19" xfId="0" applyBorder="1" applyAlignment="1">
      <alignment/>
    </xf>
    <xf numFmtId="0" fontId="52" fillId="0" borderId="10" xfId="0" applyFont="1" applyBorder="1" applyAlignment="1">
      <alignment vertical="center"/>
    </xf>
    <xf numFmtId="0" fontId="0" fillId="0" borderId="20" xfId="0" applyBorder="1" applyAlignment="1">
      <alignment horizontal="center" vertical="center"/>
    </xf>
    <xf numFmtId="0" fontId="52" fillId="0" borderId="15" xfId="0" applyFont="1" applyBorder="1" applyAlignment="1">
      <alignment vertical="center" wrapText="1"/>
    </xf>
    <xf numFmtId="0" fontId="55" fillId="0" borderId="18" xfId="0" applyFont="1" applyBorder="1" applyAlignment="1">
      <alignment horizontal="center" vertical="center"/>
    </xf>
    <xf numFmtId="0" fontId="0" fillId="0" borderId="21" xfId="0" applyBorder="1" applyAlignment="1">
      <alignment horizontal="center" vertical="center"/>
    </xf>
    <xf numFmtId="0" fontId="52" fillId="0" borderId="18" xfId="0" applyFont="1" applyBorder="1" applyAlignment="1">
      <alignment vertical="center" wrapText="1"/>
    </xf>
    <xf numFmtId="0" fontId="0" fillId="0" borderId="18" xfId="0" applyBorder="1" applyAlignment="1">
      <alignment vertical="top" wrapText="1"/>
    </xf>
    <xf numFmtId="0" fontId="0" fillId="0" borderId="22" xfId="0" applyBorder="1" applyAlignment="1">
      <alignment vertical="top" wrapText="1"/>
    </xf>
    <xf numFmtId="0" fontId="57" fillId="0" borderId="0" xfId="0" applyFont="1" applyAlignment="1">
      <alignment/>
    </xf>
    <xf numFmtId="0" fontId="57" fillId="0" borderId="10" xfId="0" applyFont="1" applyBorder="1" applyAlignment="1">
      <alignment horizontal="center" vertical="center"/>
    </xf>
    <xf numFmtId="0" fontId="57" fillId="0" borderId="10" xfId="0" applyFont="1" applyBorder="1" applyAlignment="1">
      <alignment horizontal="left" vertical="center"/>
    </xf>
    <xf numFmtId="0" fontId="57" fillId="0" borderId="10" xfId="0" applyFont="1" applyBorder="1" applyAlignment="1">
      <alignment vertical="center" wrapText="1"/>
    </xf>
    <xf numFmtId="0" fontId="57" fillId="0" borderId="10" xfId="0" applyFont="1" applyFill="1" applyBorder="1" applyAlignment="1">
      <alignment vertical="center" wrapText="1"/>
    </xf>
    <xf numFmtId="173" fontId="57" fillId="0" borderId="10" xfId="0" applyNumberFormat="1" applyFont="1" applyBorder="1" applyAlignment="1">
      <alignment vertical="center"/>
    </xf>
    <xf numFmtId="0" fontId="57" fillId="0" borderId="10" xfId="0" applyFont="1" applyFill="1" applyBorder="1" applyAlignment="1">
      <alignment horizontal="left" vertical="center"/>
    </xf>
    <xf numFmtId="0" fontId="57" fillId="0" borderId="10" xfId="0" applyFont="1" applyFill="1" applyBorder="1" applyAlignment="1">
      <alignment horizontal="center" vertical="center"/>
    </xf>
    <xf numFmtId="0" fontId="57" fillId="0" borderId="0" xfId="0" applyFont="1" applyFill="1" applyBorder="1" applyAlignment="1">
      <alignment horizontal="center" vertical="center"/>
    </xf>
    <xf numFmtId="0" fontId="58" fillId="0" borderId="0" xfId="0" applyFont="1" applyFill="1" applyBorder="1" applyAlignment="1">
      <alignment vertical="center" wrapText="1"/>
    </xf>
    <xf numFmtId="0" fontId="58" fillId="0" borderId="0" xfId="0" applyFont="1" applyFill="1" applyBorder="1" applyAlignment="1">
      <alignment horizontal="center" vertical="center" wrapText="1"/>
    </xf>
    <xf numFmtId="0" fontId="57" fillId="0" borderId="0" xfId="0" applyFont="1" applyBorder="1" applyAlignment="1">
      <alignment/>
    </xf>
    <xf numFmtId="0" fontId="57" fillId="0" borderId="0" xfId="0" applyFont="1" applyAlignment="1">
      <alignment horizontal="center"/>
    </xf>
    <xf numFmtId="0" fontId="52" fillId="0" borderId="11" xfId="0" applyFont="1" applyBorder="1" applyAlignment="1">
      <alignment horizontal="center" vertical="center" wrapText="1"/>
    </xf>
    <xf numFmtId="0" fontId="0" fillId="0" borderId="12" xfId="0" applyBorder="1" applyAlignment="1">
      <alignment vertical="top" wrapText="1"/>
    </xf>
    <xf numFmtId="0" fontId="55" fillId="0" borderId="13" xfId="0" applyFont="1" applyBorder="1" applyAlignment="1">
      <alignment horizontal="center" vertical="center" wrapText="1"/>
    </xf>
    <xf numFmtId="0" fontId="0" fillId="0" borderId="0" xfId="0" applyBorder="1" applyAlignment="1">
      <alignment vertical="top" wrapText="1"/>
    </xf>
    <xf numFmtId="3" fontId="52" fillId="0" borderId="10" xfId="0" applyNumberFormat="1" applyFont="1" applyBorder="1" applyAlignment="1">
      <alignment horizontal="center" vertical="center" wrapText="1"/>
    </xf>
    <xf numFmtId="0" fontId="54" fillId="0" borderId="10" xfId="0" applyFont="1" applyBorder="1" applyAlignment="1">
      <alignment horizontal="center" vertical="top" wrapText="1"/>
    </xf>
    <xf numFmtId="0" fontId="55" fillId="0" borderId="0" xfId="0" applyFont="1" applyAlignment="1">
      <alignment vertical="center" wrapText="1"/>
    </xf>
    <xf numFmtId="174" fontId="52"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4" fillId="0" borderId="0" xfId="0" applyFont="1" applyBorder="1" applyAlignment="1">
      <alignment vertical="center" wrapText="1"/>
    </xf>
    <xf numFmtId="0" fontId="52"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174" fontId="0" fillId="0" borderId="10" xfId="0" applyNumberFormat="1" applyFont="1" applyBorder="1" applyAlignment="1">
      <alignment horizontal="right" vertical="center" wrapText="1"/>
    </xf>
    <xf numFmtId="173" fontId="0" fillId="0" borderId="10" xfId="0" applyNumberFormat="1" applyFont="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right" vertical="center" wrapText="1"/>
    </xf>
    <xf numFmtId="0" fontId="0" fillId="0" borderId="10" xfId="0" applyFont="1" applyBorder="1" applyAlignment="1">
      <alignment horizontal="righ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top" wrapText="1"/>
    </xf>
    <xf numFmtId="3" fontId="52" fillId="0" borderId="11" xfId="0" applyNumberFormat="1" applyFont="1" applyBorder="1" applyAlignment="1">
      <alignment horizontal="center" vertical="center" wrapText="1"/>
    </xf>
    <xf numFmtId="0" fontId="52" fillId="0" borderId="11" xfId="0" applyFont="1" applyFill="1" applyBorder="1" applyAlignment="1">
      <alignment horizontal="center" vertical="center" wrapText="1"/>
    </xf>
    <xf numFmtId="173" fontId="52" fillId="0" borderId="11" xfId="0" applyNumberFormat="1" applyFont="1" applyFill="1" applyBorder="1" applyAlignment="1">
      <alignment horizontal="center" vertical="center" wrapText="1"/>
    </xf>
    <xf numFmtId="0" fontId="54" fillId="0" borderId="11" xfId="0" applyFont="1" applyBorder="1" applyAlignment="1">
      <alignment horizontal="center" vertical="top" wrapText="1"/>
    </xf>
    <xf numFmtId="0" fontId="60" fillId="0" borderId="10" xfId="0" applyFont="1" applyBorder="1" applyAlignment="1">
      <alignment horizontal="center" vertical="center" wrapText="1"/>
    </xf>
    <xf numFmtId="0" fontId="52"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52" fillId="0" borderId="23" xfId="0" applyFont="1" applyBorder="1" applyAlignment="1">
      <alignment vertical="center" wrapText="1"/>
    </xf>
    <xf numFmtId="0" fontId="61" fillId="0" borderId="10" xfId="0" applyFont="1" applyBorder="1" applyAlignment="1">
      <alignment horizontal="center" vertical="top"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0" fillId="0" borderId="0" xfId="0" applyFont="1" applyAlignment="1">
      <alignment vertical="center" wrapText="1"/>
    </xf>
    <xf numFmtId="0" fontId="57" fillId="0" borderId="0" xfId="0" applyFont="1" applyAlignment="1">
      <alignment horizontal="center"/>
    </xf>
    <xf numFmtId="0" fontId="52" fillId="0" borderId="0" xfId="0" applyFont="1" applyBorder="1" applyAlignment="1">
      <alignment vertical="center" wrapText="1"/>
    </xf>
    <xf numFmtId="174" fontId="52" fillId="0" borderId="0" xfId="0" applyNumberFormat="1" applyFont="1" applyBorder="1" applyAlignment="1">
      <alignment horizontal="center" vertical="center" wrapText="1"/>
    </xf>
    <xf numFmtId="0" fontId="52" fillId="0" borderId="0" xfId="0" applyFont="1" applyFill="1" applyBorder="1" applyAlignment="1">
      <alignment horizontal="center" vertical="center" wrapText="1"/>
    </xf>
    <xf numFmtId="182" fontId="57" fillId="0" borderId="10" xfId="0" applyNumberFormat="1" applyFont="1" applyBorder="1" applyAlignment="1">
      <alignment horizontal="center" vertical="center"/>
    </xf>
    <xf numFmtId="182" fontId="60" fillId="0" borderId="10" xfId="0" applyNumberFormat="1" applyFont="1" applyBorder="1" applyAlignment="1">
      <alignment horizontal="center" vertical="center"/>
    </xf>
    <xf numFmtId="4" fontId="57" fillId="0" borderId="10" xfId="0" applyNumberFormat="1" applyFont="1" applyBorder="1" applyAlignment="1">
      <alignment horizontal="center" vertical="center"/>
    </xf>
    <xf numFmtId="4" fontId="60" fillId="0" borderId="10" xfId="0" applyNumberFormat="1" applyFont="1" applyBorder="1" applyAlignment="1">
      <alignment horizontal="center" vertical="center"/>
    </xf>
    <xf numFmtId="4" fontId="58" fillId="0" borderId="10" xfId="0" applyNumberFormat="1" applyFont="1" applyFill="1" applyBorder="1" applyAlignment="1">
      <alignment horizontal="right" vertical="center" wrapText="1"/>
    </xf>
    <xf numFmtId="4" fontId="57" fillId="0" borderId="10" xfId="0" applyNumberFormat="1" applyFont="1" applyBorder="1" applyAlignment="1">
      <alignment horizontal="right" vertical="center" wrapText="1"/>
    </xf>
    <xf numFmtId="0" fontId="62" fillId="36"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173" fontId="52" fillId="0" borderId="10" xfId="0" applyNumberFormat="1" applyFont="1" applyBorder="1" applyAlignment="1">
      <alignment horizontal="center" vertical="center" wrapText="1"/>
    </xf>
    <xf numFmtId="0" fontId="0" fillId="0" borderId="0" xfId="0" applyFont="1" applyAlignment="1">
      <alignment vertical="center" wrapText="1"/>
    </xf>
    <xf numFmtId="0" fontId="52"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4" fontId="52" fillId="0" borderId="10" xfId="0" applyNumberFormat="1" applyFont="1" applyFill="1" applyBorder="1" applyAlignment="1">
      <alignment horizontal="center" vertical="center" wrapText="1"/>
    </xf>
    <xf numFmtId="4" fontId="52" fillId="0" borderId="10" xfId="0" applyNumberFormat="1" applyFont="1" applyBorder="1" applyAlignment="1">
      <alignment horizontal="center" vertical="center" wrapText="1"/>
    </xf>
    <xf numFmtId="0" fontId="60" fillId="0" borderId="10" xfId="0" applyFont="1" applyBorder="1" applyAlignment="1">
      <alignment horizontal="center" vertical="center"/>
    </xf>
    <xf numFmtId="0" fontId="60" fillId="0" borderId="10" xfId="0" applyFont="1" applyFill="1" applyBorder="1" applyAlignment="1">
      <alignment horizontal="center" vertical="center"/>
    </xf>
    <xf numFmtId="0" fontId="61" fillId="0" borderId="10" xfId="0" applyFont="1" applyBorder="1" applyAlignment="1">
      <alignment horizontal="center" vertical="center" wrapText="1"/>
    </xf>
    <xf numFmtId="0" fontId="52" fillId="0" borderId="10" xfId="0" applyFont="1" applyFill="1" applyBorder="1" applyAlignment="1">
      <alignment horizontal="right" vertical="center" wrapText="1"/>
    </xf>
    <xf numFmtId="4" fontId="52" fillId="0" borderId="10" xfId="0" applyNumberFormat="1" applyFont="1" applyBorder="1" applyAlignment="1">
      <alignment horizontal="right" vertical="center" wrapText="1"/>
    </xf>
    <xf numFmtId="4" fontId="52" fillId="0" borderId="10" xfId="0" applyNumberFormat="1" applyFont="1" applyFill="1" applyBorder="1" applyAlignment="1">
      <alignment horizontal="right" vertical="center" wrapText="1"/>
    </xf>
    <xf numFmtId="4" fontId="0" fillId="0" borderId="0" xfId="0" applyNumberFormat="1" applyFont="1" applyAlignment="1">
      <alignment vertical="center" wrapText="1"/>
    </xf>
    <xf numFmtId="4" fontId="60" fillId="0" borderId="10" xfId="0" applyNumberFormat="1" applyFont="1" applyBorder="1" applyAlignment="1">
      <alignment horizontal="right" vertical="center" wrapText="1"/>
    </xf>
    <xf numFmtId="173" fontId="52" fillId="0" borderId="10" xfId="0" applyNumberFormat="1" applyFont="1" applyBorder="1" applyAlignment="1">
      <alignment horizontal="right" vertical="center" wrapText="1"/>
    </xf>
    <xf numFmtId="4" fontId="0" fillId="0" borderId="10" xfId="0" applyNumberFormat="1" applyFont="1" applyBorder="1" applyAlignment="1">
      <alignment horizontal="right" vertical="center" wrapText="1"/>
    </xf>
    <xf numFmtId="4" fontId="60" fillId="0" borderId="10" xfId="0" applyNumberFormat="1" applyFont="1" applyBorder="1" applyAlignment="1">
      <alignment horizontal="center" vertical="center" wrapText="1"/>
    </xf>
    <xf numFmtId="4" fontId="56" fillId="0" borderId="10" xfId="0" applyNumberFormat="1" applyFont="1" applyFill="1" applyBorder="1" applyAlignment="1">
      <alignment horizontal="center" vertical="center" wrapText="1"/>
    </xf>
    <xf numFmtId="182" fontId="52" fillId="0" borderId="10" xfId="0" applyNumberFormat="1" applyFont="1" applyBorder="1" applyAlignment="1">
      <alignment horizontal="center" vertical="center" wrapText="1"/>
    </xf>
    <xf numFmtId="179" fontId="52" fillId="0" borderId="10" xfId="0" applyNumberFormat="1" applyFont="1" applyBorder="1" applyAlignment="1">
      <alignment horizontal="center" vertical="center" wrapText="1"/>
    </xf>
    <xf numFmtId="179" fontId="52" fillId="0" borderId="10" xfId="0" applyNumberFormat="1" applyFont="1" applyBorder="1" applyAlignment="1">
      <alignment horizontal="right" vertical="center" wrapText="1"/>
    </xf>
    <xf numFmtId="182" fontId="52" fillId="0" borderId="10" xfId="0" applyNumberFormat="1" applyFont="1" applyBorder="1" applyAlignment="1">
      <alignment horizontal="right" vertical="center" wrapText="1"/>
    </xf>
    <xf numFmtId="182" fontId="56" fillId="0" borderId="10" xfId="0" applyNumberFormat="1" applyFont="1" applyBorder="1" applyAlignment="1">
      <alignment horizontal="right" vertical="center" wrapText="1"/>
    </xf>
    <xf numFmtId="4" fontId="54" fillId="0" borderId="10" xfId="0" applyNumberFormat="1" applyFont="1" applyFill="1" applyBorder="1" applyAlignment="1">
      <alignment horizontal="right" vertical="center" wrapText="1"/>
    </xf>
    <xf numFmtId="0" fontId="54" fillId="0" borderId="10" xfId="0" applyFont="1" applyBorder="1" applyAlignment="1">
      <alignment vertical="center" wrapText="1"/>
    </xf>
    <xf numFmtId="0" fontId="55" fillId="33" borderId="14" xfId="0" applyFont="1" applyFill="1" applyBorder="1" applyAlignment="1">
      <alignment horizontal="left"/>
    </xf>
    <xf numFmtId="0" fontId="55" fillId="33" borderId="14" xfId="0" applyFont="1" applyFill="1" applyBorder="1" applyAlignment="1">
      <alignment horizontal="left" vertical="center"/>
    </xf>
    <xf numFmtId="0" fontId="55" fillId="33" borderId="14" xfId="0" applyFont="1" applyFill="1" applyBorder="1" applyAlignment="1">
      <alignment horizontal="left" vertical="center" wrapText="1"/>
    </xf>
    <xf numFmtId="0" fontId="55" fillId="0" borderId="0" xfId="0" applyFont="1" applyAlignment="1">
      <alignment horizontal="center" vertical="center"/>
    </xf>
    <xf numFmtId="0" fontId="56" fillId="0" borderId="23" xfId="0" applyFont="1" applyBorder="1" applyAlignment="1">
      <alignment horizontal="left"/>
    </xf>
    <xf numFmtId="0" fontId="63" fillId="0" borderId="11"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36" borderId="14" xfId="0" applyFont="1" applyFill="1" applyBorder="1" applyAlignment="1">
      <alignment horizontal="left" vertical="center" wrapText="1"/>
    </xf>
    <xf numFmtId="0" fontId="54" fillId="36" borderId="11" xfId="0" applyFont="1" applyFill="1" applyBorder="1" applyAlignment="1">
      <alignment horizontal="left" vertical="center" wrapText="1"/>
    </xf>
    <xf numFmtId="0" fontId="54" fillId="36" borderId="24" xfId="0" applyFont="1" applyFill="1" applyBorder="1" applyAlignment="1">
      <alignment horizontal="left" vertical="center" wrapText="1"/>
    </xf>
    <xf numFmtId="0" fontId="54" fillId="36" borderId="12" xfId="0" applyFont="1" applyFill="1" applyBorder="1" applyAlignment="1">
      <alignment horizontal="left" vertical="center" wrapText="1"/>
    </xf>
    <xf numFmtId="0" fontId="54" fillId="36" borderId="0" xfId="0" applyFont="1" applyFill="1" applyBorder="1" applyAlignment="1">
      <alignment horizontal="left" vertical="center" wrapText="1"/>
    </xf>
    <xf numFmtId="0" fontId="54" fillId="0" borderId="10" xfId="0" applyFont="1" applyBorder="1" applyAlignment="1">
      <alignment horizontal="center" vertical="top"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173" fontId="52" fillId="0" borderId="10" xfId="0" applyNumberFormat="1" applyFont="1" applyBorder="1" applyAlignment="1">
      <alignment horizontal="center" vertical="center" wrapText="1"/>
    </xf>
    <xf numFmtId="0" fontId="52" fillId="0" borderId="23" xfId="0" applyFont="1" applyBorder="1" applyAlignment="1">
      <alignment horizontal="left" vertical="center" wrapText="1"/>
    </xf>
    <xf numFmtId="0" fontId="54" fillId="0" borderId="0" xfId="0" applyFont="1" applyAlignment="1">
      <alignment horizontal="center" vertical="center" wrapText="1"/>
    </xf>
    <xf numFmtId="0" fontId="52" fillId="0" borderId="0" xfId="0" applyFont="1" applyAlignment="1">
      <alignment vertical="center" wrapText="1"/>
    </xf>
    <xf numFmtId="0" fontId="54" fillId="36" borderId="0" xfId="0" applyFont="1" applyFill="1" applyBorder="1" applyAlignment="1">
      <alignment vertical="center" wrapText="1"/>
    </xf>
    <xf numFmtId="0" fontId="0" fillId="0" borderId="0" xfId="0" applyFont="1" applyAlignment="1">
      <alignment vertical="center" wrapText="1"/>
    </xf>
    <xf numFmtId="0" fontId="52" fillId="0" borderId="10" xfId="0" applyFont="1" applyFill="1" applyBorder="1" applyAlignment="1">
      <alignment horizontal="left"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64" fillId="36" borderId="0" xfId="0" applyFont="1" applyFill="1" applyBorder="1" applyAlignment="1">
      <alignment horizontal="left" vertical="center" wrapText="1"/>
    </xf>
    <xf numFmtId="173" fontId="52" fillId="0" borderId="10" xfId="0" applyNumberFormat="1" applyFont="1" applyFill="1" applyBorder="1" applyAlignment="1">
      <alignment horizontal="center" vertical="center" wrapText="1"/>
    </xf>
    <xf numFmtId="0" fontId="52" fillId="0" borderId="0" xfId="0" applyFont="1" applyBorder="1" applyAlignment="1">
      <alignment horizontal="left" vertical="center" wrapText="1"/>
    </xf>
    <xf numFmtId="0" fontId="54" fillId="36" borderId="10" xfId="0" applyFont="1" applyFill="1" applyBorder="1" applyAlignment="1">
      <alignment vertical="center" wrapText="1"/>
    </xf>
    <xf numFmtId="3"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55" fillId="0" borderId="11" xfId="0" applyFont="1" applyBorder="1" applyAlignment="1">
      <alignment horizontal="left" vertical="center" wrapText="1"/>
    </xf>
    <xf numFmtId="0" fontId="55" fillId="0" borderId="24" xfId="0" applyFont="1" applyBorder="1" applyAlignment="1">
      <alignment horizontal="left" vertical="center" wrapText="1"/>
    </xf>
    <xf numFmtId="0" fontId="55" fillId="0" borderId="12" xfId="0" applyFont="1" applyBorder="1" applyAlignment="1">
      <alignment horizontal="left" vertical="center" wrapText="1"/>
    </xf>
    <xf numFmtId="0" fontId="0" fillId="0" borderId="0" xfId="0" applyFont="1" applyBorder="1" applyAlignment="1">
      <alignment vertical="center" wrapText="1"/>
    </xf>
    <xf numFmtId="0" fontId="54" fillId="36" borderId="13" xfId="0" applyFont="1" applyFill="1" applyBorder="1" applyAlignment="1">
      <alignment vertical="center" wrapText="1"/>
    </xf>
    <xf numFmtId="0" fontId="54"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4" fillId="36" borderId="25" xfId="0" applyFont="1" applyFill="1" applyBorder="1" applyAlignment="1">
      <alignment vertical="center" wrapText="1"/>
    </xf>
    <xf numFmtId="0" fontId="0" fillId="0" borderId="15" xfId="0" applyFont="1" applyBorder="1" applyAlignment="1">
      <alignment vertical="center" wrapText="1"/>
    </xf>
    <xf numFmtId="0" fontId="0" fillId="0" borderId="11" xfId="0" applyFont="1" applyBorder="1" applyAlignment="1">
      <alignment vertical="center"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54" fillId="36" borderId="26" xfId="0" applyFont="1" applyFill="1" applyBorder="1" applyAlignment="1">
      <alignment horizontal="left" vertical="center" wrapText="1"/>
    </xf>
    <xf numFmtId="0" fontId="54" fillId="36" borderId="23" xfId="0" applyFont="1" applyFill="1" applyBorder="1" applyAlignment="1">
      <alignment horizontal="left" vertical="center" wrapText="1"/>
    </xf>
    <xf numFmtId="0" fontId="54" fillId="36" borderId="27" xfId="0" applyFont="1" applyFill="1" applyBorder="1" applyAlignment="1">
      <alignment horizontal="left" vertical="center" wrapText="1"/>
    </xf>
    <xf numFmtId="4" fontId="52" fillId="0" borderId="11" xfId="0" applyNumberFormat="1" applyFont="1" applyFill="1" applyBorder="1" applyAlignment="1">
      <alignment horizontal="right" vertical="center" wrapText="1"/>
    </xf>
    <xf numFmtId="4" fontId="52" fillId="0" borderId="12" xfId="0" applyNumberFormat="1" applyFont="1" applyFill="1" applyBorder="1" applyAlignment="1">
      <alignment horizontal="right" vertical="center" wrapText="1"/>
    </xf>
    <xf numFmtId="4" fontId="52" fillId="0" borderId="10" xfId="0" applyNumberFormat="1" applyFont="1" applyBorder="1" applyAlignment="1">
      <alignment horizontal="right" vertical="center" wrapText="1"/>
    </xf>
    <xf numFmtId="0" fontId="52" fillId="0" borderId="11"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2" fillId="0" borderId="10" xfId="0" applyFont="1" applyBorder="1" applyAlignment="1">
      <alignment horizontal="right" vertical="center" wrapText="1"/>
    </xf>
    <xf numFmtId="0" fontId="52" fillId="0" borderId="11" xfId="0" applyFont="1" applyFill="1" applyBorder="1" applyAlignment="1">
      <alignment horizontal="right" vertical="center" wrapText="1"/>
    </xf>
    <xf numFmtId="0" fontId="52" fillId="0" borderId="12" xfId="0" applyFont="1" applyFill="1" applyBorder="1" applyAlignment="1">
      <alignment horizontal="right" vertical="center" wrapText="1"/>
    </xf>
    <xf numFmtId="182" fontId="52" fillId="0" borderId="10" xfId="0" applyNumberFormat="1" applyFont="1" applyFill="1" applyBorder="1" applyAlignment="1">
      <alignment horizontal="right" vertical="center" wrapText="1"/>
    </xf>
    <xf numFmtId="4" fontId="52" fillId="0" borderId="10" xfId="0" applyNumberFormat="1" applyFont="1" applyFill="1" applyBorder="1" applyAlignment="1">
      <alignment horizontal="right"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182" fontId="52" fillId="0" borderId="10" xfId="0" applyNumberFormat="1" applyFont="1" applyBorder="1" applyAlignment="1">
      <alignment horizontal="right" vertical="center" wrapText="1"/>
    </xf>
    <xf numFmtId="4" fontId="52" fillId="0" borderId="10" xfId="0" applyNumberFormat="1" applyFont="1" applyBorder="1" applyAlignment="1">
      <alignment horizontal="center" vertical="center" wrapText="1"/>
    </xf>
    <xf numFmtId="0" fontId="62" fillId="0" borderId="0" xfId="0" applyFont="1" applyAlignment="1">
      <alignment horizontal="center"/>
    </xf>
    <xf numFmtId="0" fontId="57" fillId="0" borderId="0" xfId="0" applyFont="1" applyAlignment="1">
      <alignment horizontal="center"/>
    </xf>
    <xf numFmtId="0" fontId="62" fillId="0" borderId="0" xfId="0" applyFont="1" applyAlignment="1">
      <alignment horizontal="center"/>
    </xf>
    <xf numFmtId="0" fontId="0" fillId="0" borderId="30" xfId="0" applyBorder="1" applyAlignment="1">
      <alignment horizontal="center" vertical="top" wrapText="1"/>
    </xf>
    <xf numFmtId="0" fontId="0" fillId="0" borderId="31" xfId="0" applyBorder="1" applyAlignment="1">
      <alignment horizontal="center" vertical="top" wrapText="1"/>
    </xf>
    <xf numFmtId="0" fontId="55" fillId="0" borderId="10" xfId="0" applyFont="1" applyBorder="1" applyAlignment="1">
      <alignment horizontal="center"/>
    </xf>
    <xf numFmtId="0" fontId="0" fillId="0" borderId="0" xfId="0" applyFill="1" applyBorder="1" applyAlignment="1">
      <alignment horizontal="left" vertical="top" wrapText="1"/>
    </xf>
    <xf numFmtId="0" fontId="0" fillId="0" borderId="23" xfId="0" applyFill="1" applyBorder="1" applyAlignment="1">
      <alignment horizontal="left" vertical="top" wrapText="1"/>
    </xf>
    <xf numFmtId="0" fontId="54" fillId="36" borderId="0" xfId="0" applyFont="1" applyFill="1" applyBorder="1" applyAlignment="1">
      <alignment horizontal="center"/>
    </xf>
    <xf numFmtId="0" fontId="55" fillId="0" borderId="32" xfId="0" applyFont="1" applyBorder="1" applyAlignment="1">
      <alignment horizontal="center" vertical="center"/>
    </xf>
    <xf numFmtId="0" fontId="55" fillId="0" borderId="21" xfId="0" applyFont="1" applyBorder="1" applyAlignment="1">
      <alignment horizontal="center" vertical="center"/>
    </xf>
    <xf numFmtId="0" fontId="55" fillId="0" borderId="33" xfId="0" applyFont="1" applyBorder="1" applyAlignment="1">
      <alignment horizontal="center" vertical="center"/>
    </xf>
    <xf numFmtId="0" fontId="55" fillId="0" borderId="18" xfId="0" applyFont="1" applyBorder="1" applyAlignment="1">
      <alignment horizontal="center" vertical="center"/>
    </xf>
    <xf numFmtId="0" fontId="55" fillId="0" borderId="33" xfId="0" applyFont="1" applyBorder="1" applyAlignment="1">
      <alignment horizont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66"/>
  <sheetViews>
    <sheetView zoomScale="85" zoomScaleNormal="85" zoomScalePageLayoutView="0" workbookViewId="0" topLeftCell="B55">
      <selection activeCell="H52" sqref="H52"/>
    </sheetView>
  </sheetViews>
  <sheetFormatPr defaultColWidth="9.00390625" defaultRowHeight="15.75"/>
  <cols>
    <col min="2" max="2" width="5.375" style="0" customWidth="1"/>
    <col min="3" max="3" width="19.00390625" style="0" customWidth="1"/>
    <col min="4" max="4" width="21.50390625" style="0" customWidth="1"/>
    <col min="5" max="5" width="21.375" style="0" customWidth="1"/>
    <col min="6" max="6" width="24.75390625" style="0" customWidth="1"/>
    <col min="7" max="7" width="22.25390625" style="0" customWidth="1"/>
    <col min="8" max="8" width="16.625" style="0" customWidth="1"/>
    <col min="9" max="9" width="19.75390625" style="0" customWidth="1"/>
    <col min="10" max="10" width="22.50390625" style="0" customWidth="1"/>
    <col min="11" max="11" width="11.00390625" style="0" customWidth="1"/>
  </cols>
  <sheetData>
    <row r="1" spans="2:10" ht="30.75" customHeight="1">
      <c r="B1" s="169" t="s">
        <v>156</v>
      </c>
      <c r="C1" s="169"/>
      <c r="D1" s="169"/>
      <c r="E1" s="169"/>
      <c r="F1" s="169"/>
      <c r="G1" s="169"/>
      <c r="H1" s="169"/>
      <c r="I1" s="169"/>
      <c r="J1" s="31"/>
    </row>
    <row r="2" spans="2:11" ht="19.5" customHeight="1">
      <c r="B2" s="168" t="s">
        <v>130</v>
      </c>
      <c r="C2" s="168"/>
      <c r="D2" s="168"/>
      <c r="E2" s="168"/>
      <c r="F2" s="168"/>
      <c r="G2" s="168"/>
      <c r="H2" s="168"/>
      <c r="I2" s="168"/>
      <c r="J2" s="30"/>
      <c r="K2" s="30"/>
    </row>
    <row r="3" spans="2:11" ht="43.5" customHeight="1">
      <c r="B3" s="16" t="s">
        <v>0</v>
      </c>
      <c r="C3" s="16" t="s">
        <v>1</v>
      </c>
      <c r="D3" s="16" t="s">
        <v>2</v>
      </c>
      <c r="E3" s="36" t="s">
        <v>148</v>
      </c>
      <c r="F3" s="33" t="s">
        <v>23</v>
      </c>
      <c r="G3" s="14" t="s">
        <v>151</v>
      </c>
      <c r="H3" s="16" t="s">
        <v>149</v>
      </c>
      <c r="I3" s="16" t="s">
        <v>3</v>
      </c>
      <c r="J3" s="16" t="s">
        <v>4</v>
      </c>
      <c r="K3" s="11"/>
    </row>
    <row r="4" spans="2:11" ht="15.75">
      <c r="B4" s="3">
        <v>1</v>
      </c>
      <c r="C4" s="3" t="s">
        <v>16</v>
      </c>
      <c r="D4" s="4" t="s">
        <v>5</v>
      </c>
      <c r="E4" s="3">
        <v>354.124</v>
      </c>
      <c r="F4" s="17" t="s">
        <v>5</v>
      </c>
      <c r="G4" s="3">
        <v>354.124</v>
      </c>
      <c r="H4" s="2"/>
      <c r="I4" s="2"/>
      <c r="J4" s="2"/>
      <c r="K4" s="11"/>
    </row>
    <row r="5" spans="2:11" ht="31.5">
      <c r="B5" s="3">
        <v>2</v>
      </c>
      <c r="C5" s="7" t="s">
        <v>17</v>
      </c>
      <c r="D5" s="4" t="s">
        <v>14</v>
      </c>
      <c r="E5" s="3">
        <v>57.733</v>
      </c>
      <c r="F5" s="17" t="s">
        <v>22</v>
      </c>
      <c r="G5" s="3">
        <v>92.938</v>
      </c>
      <c r="H5" s="2"/>
      <c r="I5" s="2"/>
      <c r="J5" s="2"/>
      <c r="K5" s="11"/>
    </row>
    <row r="6" spans="2:11" ht="33.75" customHeight="1">
      <c r="B6" s="5">
        <v>3</v>
      </c>
      <c r="C6" s="8" t="s">
        <v>17</v>
      </c>
      <c r="D6" s="6" t="s">
        <v>15</v>
      </c>
      <c r="E6" s="3">
        <v>59.745</v>
      </c>
      <c r="F6" s="50" t="s">
        <v>24</v>
      </c>
      <c r="G6" s="3">
        <v>85.76</v>
      </c>
      <c r="H6" s="2"/>
      <c r="I6" s="2"/>
      <c r="J6" s="2"/>
      <c r="K6" s="11"/>
    </row>
    <row r="7" spans="2:11" ht="15.75">
      <c r="B7" s="5">
        <v>4</v>
      </c>
      <c r="C7" s="8" t="s">
        <v>21</v>
      </c>
      <c r="D7" s="6" t="s">
        <v>6</v>
      </c>
      <c r="E7" s="3">
        <v>6.73</v>
      </c>
      <c r="F7" s="17" t="s">
        <v>25</v>
      </c>
      <c r="G7" s="3">
        <v>118.311</v>
      </c>
      <c r="H7" s="2"/>
      <c r="I7" s="2"/>
      <c r="J7" s="2"/>
      <c r="K7" s="11"/>
    </row>
    <row r="8" spans="2:11" ht="15.75">
      <c r="B8" s="5">
        <v>5</v>
      </c>
      <c r="C8" s="8" t="s">
        <v>21</v>
      </c>
      <c r="D8" s="6" t="s">
        <v>7</v>
      </c>
      <c r="E8" s="3">
        <v>10.641</v>
      </c>
      <c r="F8" s="17" t="s">
        <v>26</v>
      </c>
      <c r="G8" s="3">
        <v>182.141</v>
      </c>
      <c r="H8" s="2"/>
      <c r="I8" s="2"/>
      <c r="J8" s="2"/>
      <c r="K8" s="11"/>
    </row>
    <row r="9" spans="2:11" ht="15.75">
      <c r="B9" s="5">
        <v>6</v>
      </c>
      <c r="C9" s="8" t="s">
        <v>21</v>
      </c>
      <c r="D9" s="6" t="s">
        <v>8</v>
      </c>
      <c r="E9" s="3">
        <v>21.47</v>
      </c>
      <c r="F9" s="17" t="s">
        <v>27</v>
      </c>
      <c r="G9" s="3">
        <v>101.353</v>
      </c>
      <c r="H9" s="2"/>
      <c r="I9" s="2"/>
      <c r="J9" s="2"/>
      <c r="K9" s="11"/>
    </row>
    <row r="10" spans="2:11" ht="15.75">
      <c r="B10" s="5">
        <v>7</v>
      </c>
      <c r="C10" s="8" t="s">
        <v>21</v>
      </c>
      <c r="D10" s="6" t="s">
        <v>9</v>
      </c>
      <c r="E10" s="3">
        <v>12.017</v>
      </c>
      <c r="F10" s="17" t="s">
        <v>28</v>
      </c>
      <c r="G10" s="3">
        <v>138.123</v>
      </c>
      <c r="H10" s="2"/>
      <c r="I10" s="2" t="s">
        <v>147</v>
      </c>
      <c r="J10" s="2"/>
      <c r="K10" s="11"/>
    </row>
    <row r="11" spans="2:11" ht="15.75">
      <c r="B11" s="5">
        <v>8</v>
      </c>
      <c r="C11" s="8" t="s">
        <v>21</v>
      </c>
      <c r="D11" s="6" t="s">
        <v>10</v>
      </c>
      <c r="E11" s="3">
        <v>12.939</v>
      </c>
      <c r="F11" s="17" t="s">
        <v>30</v>
      </c>
      <c r="G11" s="3">
        <v>47.115</v>
      </c>
      <c r="H11" s="2"/>
      <c r="I11" s="2"/>
      <c r="J11" s="2"/>
      <c r="K11" s="11"/>
    </row>
    <row r="12" spans="2:11" ht="15.75">
      <c r="B12" s="5">
        <v>9</v>
      </c>
      <c r="C12" s="8" t="s">
        <v>21</v>
      </c>
      <c r="D12" s="6" t="s">
        <v>11</v>
      </c>
      <c r="E12" s="3">
        <v>12.633</v>
      </c>
      <c r="F12" s="17" t="s">
        <v>29</v>
      </c>
      <c r="G12" s="3">
        <v>25.871</v>
      </c>
      <c r="H12" s="2"/>
      <c r="I12" s="2"/>
      <c r="J12" s="2"/>
      <c r="K12" s="11"/>
    </row>
    <row r="13" spans="2:11" ht="15.75">
      <c r="B13" s="5">
        <v>10</v>
      </c>
      <c r="C13" s="8" t="s">
        <v>21</v>
      </c>
      <c r="D13" s="6" t="s">
        <v>12</v>
      </c>
      <c r="E13" s="3">
        <v>3.818</v>
      </c>
      <c r="F13" s="6"/>
      <c r="G13" s="2"/>
      <c r="H13" s="2"/>
      <c r="I13" s="2"/>
      <c r="J13" s="2"/>
      <c r="K13" s="11"/>
    </row>
    <row r="14" spans="2:11" ht="15.75">
      <c r="B14" s="5">
        <v>11</v>
      </c>
      <c r="C14" s="8" t="s">
        <v>21</v>
      </c>
      <c r="D14" s="6" t="s">
        <v>13</v>
      </c>
      <c r="E14" s="3">
        <v>7393</v>
      </c>
      <c r="F14" s="6"/>
      <c r="G14" s="2"/>
      <c r="H14" s="2"/>
      <c r="I14" s="2"/>
      <c r="J14" s="2"/>
      <c r="K14" s="11"/>
    </row>
    <row r="15" spans="2:11" ht="31.5">
      <c r="B15" s="2"/>
      <c r="C15" s="47" t="s">
        <v>18</v>
      </c>
      <c r="D15" s="22" t="s">
        <v>19</v>
      </c>
      <c r="E15" s="48">
        <f>SUM(E4:E14)</f>
        <v>7944.85</v>
      </c>
      <c r="F15" s="49"/>
      <c r="G15" s="48">
        <f>SUM(G4:G12)</f>
        <v>1145.736</v>
      </c>
      <c r="H15" s="42"/>
      <c r="I15" s="42"/>
      <c r="J15" s="42"/>
      <c r="K15" s="11"/>
    </row>
    <row r="17" spans="2:9" ht="21" customHeight="1">
      <c r="B17" s="167" t="s">
        <v>129</v>
      </c>
      <c r="C17" s="167"/>
      <c r="D17" s="167"/>
      <c r="E17" s="167"/>
      <c r="F17" s="167"/>
      <c r="G17" s="167"/>
      <c r="H17" s="167"/>
      <c r="I17" s="167"/>
    </row>
    <row r="18" spans="2:10" ht="47.25">
      <c r="B18" s="14" t="s">
        <v>0</v>
      </c>
      <c r="C18" s="16" t="s">
        <v>23</v>
      </c>
      <c r="D18" s="14" t="s">
        <v>20</v>
      </c>
      <c r="E18" s="53" t="s">
        <v>31</v>
      </c>
      <c r="F18" s="14" t="s">
        <v>34</v>
      </c>
      <c r="G18" s="14" t="s">
        <v>33</v>
      </c>
      <c r="H18" s="18" t="s">
        <v>42</v>
      </c>
      <c r="I18" s="14" t="s">
        <v>32</v>
      </c>
      <c r="J18" s="12"/>
    </row>
    <row r="19" spans="2:10" ht="15.75">
      <c r="B19" s="51">
        <v>-1</v>
      </c>
      <c r="C19" s="51">
        <v>-2</v>
      </c>
      <c r="D19" s="51">
        <v>-3</v>
      </c>
      <c r="E19" s="54">
        <v>-4</v>
      </c>
      <c r="F19" s="51">
        <v>-5</v>
      </c>
      <c r="G19" s="51">
        <v>-6</v>
      </c>
      <c r="H19" s="51">
        <v>-7</v>
      </c>
      <c r="I19" s="51">
        <v>-8</v>
      </c>
      <c r="J19" s="12"/>
    </row>
    <row r="20" spans="2:10" ht="18.75">
      <c r="B20" s="3">
        <v>1</v>
      </c>
      <c r="C20" s="8" t="s">
        <v>5</v>
      </c>
      <c r="D20" s="3">
        <v>354.5</v>
      </c>
      <c r="E20" s="55">
        <v>95</v>
      </c>
      <c r="F20" s="8" t="s">
        <v>35</v>
      </c>
      <c r="G20" s="3"/>
      <c r="H20" s="8"/>
      <c r="I20" s="4"/>
      <c r="J20" s="9"/>
    </row>
    <row r="21" spans="2:10" ht="15.75">
      <c r="B21" s="3">
        <v>2</v>
      </c>
      <c r="C21" s="45" t="s">
        <v>22</v>
      </c>
      <c r="D21" s="3">
        <v>92.938</v>
      </c>
      <c r="E21" s="56"/>
      <c r="F21" s="3"/>
      <c r="G21" s="3"/>
      <c r="H21" s="3"/>
      <c r="I21" s="4"/>
      <c r="J21" s="11"/>
    </row>
    <row r="22" spans="2:10" ht="15.75">
      <c r="B22" s="3">
        <v>3</v>
      </c>
      <c r="C22" s="8" t="s">
        <v>24</v>
      </c>
      <c r="D22" s="3">
        <v>85.76</v>
      </c>
      <c r="E22" s="56">
        <v>100</v>
      </c>
      <c r="F22" s="3" t="s">
        <v>36</v>
      </c>
      <c r="G22" s="3"/>
      <c r="H22" s="3"/>
      <c r="I22" s="4"/>
      <c r="J22" s="11"/>
    </row>
    <row r="23" spans="2:10" ht="18" customHeight="1">
      <c r="B23" s="3">
        <v>4</v>
      </c>
      <c r="C23" s="8" t="s">
        <v>25</v>
      </c>
      <c r="D23" s="3">
        <v>118.311</v>
      </c>
      <c r="E23" s="56">
        <v>95</v>
      </c>
      <c r="F23" s="3" t="s">
        <v>37</v>
      </c>
      <c r="G23" s="3"/>
      <c r="H23" s="3"/>
      <c r="I23" s="4"/>
      <c r="J23" s="11"/>
    </row>
    <row r="24" spans="2:10" ht="15.75">
      <c r="B24" s="3">
        <v>5</v>
      </c>
      <c r="C24" s="8" t="s">
        <v>26</v>
      </c>
      <c r="D24" s="3">
        <v>182.141</v>
      </c>
      <c r="E24" s="56">
        <v>133.174</v>
      </c>
      <c r="F24" s="3" t="s">
        <v>38</v>
      </c>
      <c r="G24" s="3"/>
      <c r="H24" s="52"/>
      <c r="I24" s="4"/>
      <c r="J24" s="11"/>
    </row>
    <row r="25" spans="2:10" ht="15.75">
      <c r="B25" s="3">
        <v>6</v>
      </c>
      <c r="C25" s="8" t="s">
        <v>27</v>
      </c>
      <c r="D25" s="3">
        <v>101.353</v>
      </c>
      <c r="E25" s="56">
        <v>85</v>
      </c>
      <c r="F25" s="3" t="s">
        <v>39</v>
      </c>
      <c r="G25" s="3"/>
      <c r="H25" s="3"/>
      <c r="I25" s="4"/>
      <c r="J25" s="11"/>
    </row>
    <row r="26" spans="2:10" ht="15.75">
      <c r="B26" s="3">
        <v>7</v>
      </c>
      <c r="C26" s="8" t="s">
        <v>28</v>
      </c>
      <c r="D26" s="3">
        <v>138.123</v>
      </c>
      <c r="E26" s="56"/>
      <c r="F26" s="3" t="s">
        <v>40</v>
      </c>
      <c r="G26" s="3"/>
      <c r="H26" s="3"/>
      <c r="I26" s="4"/>
      <c r="J26" s="11"/>
    </row>
    <row r="27" spans="2:10" ht="15.75">
      <c r="B27" s="3">
        <v>8</v>
      </c>
      <c r="C27" s="8" t="s">
        <v>30</v>
      </c>
      <c r="D27" s="3">
        <v>47.115</v>
      </c>
      <c r="E27" s="56"/>
      <c r="F27" s="3"/>
      <c r="G27" s="3"/>
      <c r="H27" s="3"/>
      <c r="I27" s="4"/>
      <c r="J27" s="11"/>
    </row>
    <row r="28" spans="2:10" ht="15.75">
      <c r="B28" s="3">
        <v>9</v>
      </c>
      <c r="C28" s="8" t="s">
        <v>29</v>
      </c>
      <c r="D28" s="3">
        <v>25.871</v>
      </c>
      <c r="E28" s="56">
        <v>27</v>
      </c>
      <c r="F28" s="3" t="s">
        <v>41</v>
      </c>
      <c r="G28" s="3"/>
      <c r="H28" s="3"/>
      <c r="I28" s="4"/>
      <c r="J28" s="11"/>
    </row>
    <row r="29" spans="2:10" ht="15.75">
      <c r="B29" s="10"/>
      <c r="C29" s="13"/>
      <c r="D29" s="13"/>
      <c r="E29" s="1"/>
      <c r="F29" s="1"/>
      <c r="G29" s="11"/>
      <c r="H29" s="11"/>
      <c r="J29" s="11"/>
    </row>
    <row r="30" spans="2:8" ht="15.75">
      <c r="B30" s="166" t="s">
        <v>128</v>
      </c>
      <c r="C30" s="166"/>
      <c r="D30" s="166"/>
      <c r="E30" s="166"/>
      <c r="F30" s="166"/>
      <c r="G30" s="166"/>
      <c r="H30" s="11"/>
    </row>
    <row r="31" spans="2:9" ht="47.25" customHeight="1">
      <c r="B31" s="14" t="s">
        <v>0</v>
      </c>
      <c r="C31" s="16" t="s">
        <v>23</v>
      </c>
      <c r="D31" s="16" t="s">
        <v>45</v>
      </c>
      <c r="E31" s="16" t="s">
        <v>46</v>
      </c>
      <c r="F31" s="36" t="s">
        <v>157</v>
      </c>
      <c r="G31" s="33" t="s">
        <v>47</v>
      </c>
      <c r="H31" s="16" t="s">
        <v>48</v>
      </c>
      <c r="I31" s="11"/>
    </row>
    <row r="32" spans="2:8" ht="15.75" customHeight="1">
      <c r="B32" s="14" t="s">
        <v>43</v>
      </c>
      <c r="C32" s="16" t="s">
        <v>44</v>
      </c>
      <c r="D32" s="2"/>
      <c r="E32" s="2"/>
      <c r="F32" s="2"/>
      <c r="H32" s="2"/>
    </row>
    <row r="33" spans="2:8" ht="63">
      <c r="B33" s="20">
        <v>1</v>
      </c>
      <c r="C33" s="15" t="s">
        <v>5</v>
      </c>
      <c r="D33" s="20" t="s">
        <v>49</v>
      </c>
      <c r="E33" s="20" t="s">
        <v>52</v>
      </c>
      <c r="F33" s="25" t="s">
        <v>131</v>
      </c>
      <c r="G33" s="34" t="s">
        <v>89</v>
      </c>
      <c r="H33" s="20" t="s">
        <v>55</v>
      </c>
    </row>
    <row r="34" spans="2:8" ht="15.75">
      <c r="B34" s="20">
        <v>2</v>
      </c>
      <c r="C34" s="37" t="s">
        <v>22</v>
      </c>
      <c r="D34" s="38"/>
      <c r="E34" s="38"/>
      <c r="F34" s="39" t="s">
        <v>131</v>
      </c>
      <c r="G34" s="40"/>
      <c r="H34" s="38"/>
    </row>
    <row r="35" spans="2:8" ht="21.75" customHeight="1">
      <c r="B35" s="20">
        <v>3</v>
      </c>
      <c r="C35" s="15" t="s">
        <v>24</v>
      </c>
      <c r="D35" s="20" t="s">
        <v>50</v>
      </c>
      <c r="E35" s="20"/>
      <c r="F35" s="25" t="s">
        <v>132</v>
      </c>
      <c r="G35" s="35" t="s">
        <v>54</v>
      </c>
      <c r="H35" s="20" t="s">
        <v>56</v>
      </c>
    </row>
    <row r="36" spans="2:8" ht="31.5">
      <c r="B36" s="20">
        <v>4</v>
      </c>
      <c r="C36" s="15" t="s">
        <v>25</v>
      </c>
      <c r="D36" s="21" t="s">
        <v>51</v>
      </c>
      <c r="E36" s="20" t="s">
        <v>52</v>
      </c>
      <c r="F36" s="25" t="s">
        <v>131</v>
      </c>
      <c r="G36" s="35" t="s">
        <v>54</v>
      </c>
      <c r="H36" s="20" t="s">
        <v>56</v>
      </c>
    </row>
    <row r="37" spans="2:8" ht="46.5" customHeight="1">
      <c r="B37" s="20">
        <v>5</v>
      </c>
      <c r="C37" s="15" t="s">
        <v>26</v>
      </c>
      <c r="D37" s="21" t="s">
        <v>57</v>
      </c>
      <c r="E37" s="20" t="s">
        <v>52</v>
      </c>
      <c r="F37" s="25" t="s">
        <v>131</v>
      </c>
      <c r="G37" s="35" t="s">
        <v>54</v>
      </c>
      <c r="H37" s="20" t="s">
        <v>56</v>
      </c>
    </row>
    <row r="38" spans="2:8" ht="31.5">
      <c r="B38" s="20">
        <v>6</v>
      </c>
      <c r="C38" s="15" t="s">
        <v>27</v>
      </c>
      <c r="D38" s="21" t="s">
        <v>58</v>
      </c>
      <c r="E38" s="20" t="s">
        <v>52</v>
      </c>
      <c r="F38" s="25" t="s">
        <v>131</v>
      </c>
      <c r="G38" s="35" t="s">
        <v>54</v>
      </c>
      <c r="H38" s="20" t="s">
        <v>56</v>
      </c>
    </row>
    <row r="39" spans="2:8" ht="15.75">
      <c r="B39" s="20">
        <v>7</v>
      </c>
      <c r="C39" s="15" t="s">
        <v>28</v>
      </c>
      <c r="D39" s="20" t="s">
        <v>49</v>
      </c>
      <c r="E39" s="20" t="s">
        <v>52</v>
      </c>
      <c r="F39" s="25" t="s">
        <v>131</v>
      </c>
      <c r="G39" s="35" t="s">
        <v>54</v>
      </c>
      <c r="H39" s="20"/>
    </row>
    <row r="40" spans="2:8" ht="15.75">
      <c r="B40" s="20">
        <v>8</v>
      </c>
      <c r="C40" s="15" t="s">
        <v>30</v>
      </c>
      <c r="D40" s="20"/>
      <c r="E40" s="20"/>
      <c r="F40" s="25" t="s">
        <v>131</v>
      </c>
      <c r="G40" s="35" t="s">
        <v>54</v>
      </c>
      <c r="H40" s="20"/>
    </row>
    <row r="41" spans="2:8" ht="32.25" customHeight="1">
      <c r="B41" s="20">
        <v>9</v>
      </c>
      <c r="C41" s="15" t="s">
        <v>29</v>
      </c>
      <c r="D41" s="20" t="s">
        <v>59</v>
      </c>
      <c r="E41" s="21" t="s">
        <v>53</v>
      </c>
      <c r="F41" s="25" t="s">
        <v>132</v>
      </c>
      <c r="G41" s="35" t="s">
        <v>54</v>
      </c>
      <c r="H41" s="20" t="s">
        <v>56</v>
      </c>
    </row>
    <row r="43" spans="2:10" ht="18" customHeight="1">
      <c r="B43" s="166" t="s">
        <v>74</v>
      </c>
      <c r="C43" s="166"/>
      <c r="D43" s="166"/>
      <c r="E43" s="166"/>
      <c r="F43" s="166"/>
      <c r="G43" s="166"/>
      <c r="H43" s="166"/>
      <c r="I43" s="166"/>
      <c r="J43" s="166"/>
    </row>
    <row r="44" spans="2:10" ht="31.5">
      <c r="B44" s="18" t="s">
        <v>0</v>
      </c>
      <c r="C44" s="18" t="s">
        <v>60</v>
      </c>
      <c r="D44" s="18" t="s">
        <v>61</v>
      </c>
      <c r="E44" s="18" t="s">
        <v>62</v>
      </c>
      <c r="F44" s="18" t="s">
        <v>63</v>
      </c>
      <c r="G44" s="18" t="s">
        <v>88</v>
      </c>
      <c r="H44" s="18" t="s">
        <v>137</v>
      </c>
      <c r="I44" s="18" t="s">
        <v>64</v>
      </c>
      <c r="J44" s="18" t="s">
        <v>65</v>
      </c>
    </row>
    <row r="45" spans="2:10" ht="50.25" customHeight="1">
      <c r="B45" s="21">
        <v>1</v>
      </c>
      <c r="C45" s="174" t="s">
        <v>66</v>
      </c>
      <c r="D45" s="24" t="s">
        <v>67</v>
      </c>
      <c r="E45" s="24" t="s">
        <v>68</v>
      </c>
      <c r="F45" s="21" t="s">
        <v>69</v>
      </c>
      <c r="G45" s="21"/>
      <c r="H45" s="21" t="s">
        <v>105</v>
      </c>
      <c r="I45" s="24" t="s">
        <v>154</v>
      </c>
      <c r="J45" s="24" t="s">
        <v>80</v>
      </c>
    </row>
    <row r="46" spans="2:10" ht="51" customHeight="1">
      <c r="B46" s="21">
        <v>2</v>
      </c>
      <c r="C46" s="174"/>
      <c r="D46" s="24" t="s">
        <v>70</v>
      </c>
      <c r="E46" s="24" t="s">
        <v>71</v>
      </c>
      <c r="F46" s="21" t="s">
        <v>72</v>
      </c>
      <c r="G46" s="21"/>
      <c r="H46" s="21" t="s">
        <v>100</v>
      </c>
      <c r="I46" s="24" t="s">
        <v>54</v>
      </c>
      <c r="J46" s="24" t="s">
        <v>73</v>
      </c>
    </row>
    <row r="47" spans="2:10" ht="68.25" customHeight="1">
      <c r="B47" s="21">
        <v>3</v>
      </c>
      <c r="C47" s="174"/>
      <c r="D47" s="24" t="s">
        <v>77</v>
      </c>
      <c r="E47" s="24" t="s">
        <v>68</v>
      </c>
      <c r="F47" s="21" t="s">
        <v>75</v>
      </c>
      <c r="G47" s="21">
        <v>230</v>
      </c>
      <c r="H47" s="21" t="s">
        <v>101</v>
      </c>
      <c r="I47" s="24" t="s">
        <v>76</v>
      </c>
      <c r="J47" s="24" t="s">
        <v>78</v>
      </c>
    </row>
    <row r="48" spans="2:10" ht="31.5">
      <c r="B48" s="21">
        <v>4</v>
      </c>
      <c r="C48" s="174"/>
      <c r="D48" s="24" t="s">
        <v>79</v>
      </c>
      <c r="E48" s="24" t="s">
        <v>71</v>
      </c>
      <c r="F48" s="21" t="s">
        <v>120</v>
      </c>
      <c r="G48" s="21">
        <v>360</v>
      </c>
      <c r="H48" s="21" t="s">
        <v>152</v>
      </c>
      <c r="I48" s="24" t="s">
        <v>153</v>
      </c>
      <c r="J48" s="29"/>
    </row>
    <row r="49" spans="2:10" ht="63">
      <c r="B49" s="21">
        <v>5</v>
      </c>
      <c r="C49" s="174"/>
      <c r="D49" s="24" t="s">
        <v>81</v>
      </c>
      <c r="E49" s="24" t="s">
        <v>82</v>
      </c>
      <c r="F49" s="21"/>
      <c r="G49" s="21">
        <v>10</v>
      </c>
      <c r="H49" s="21"/>
      <c r="I49" s="24" t="s">
        <v>83</v>
      </c>
      <c r="J49" s="24"/>
    </row>
    <row r="50" spans="2:10" ht="47.25">
      <c r="B50" s="21">
        <v>6</v>
      </c>
      <c r="C50" s="23" t="s">
        <v>84</v>
      </c>
      <c r="D50" s="24" t="s">
        <v>85</v>
      </c>
      <c r="E50" s="24" t="s">
        <v>86</v>
      </c>
      <c r="F50" s="21" t="s">
        <v>87</v>
      </c>
      <c r="G50" s="21">
        <v>135</v>
      </c>
      <c r="H50" s="27" t="s">
        <v>102</v>
      </c>
      <c r="I50" s="24" t="s">
        <v>54</v>
      </c>
      <c r="J50" s="24" t="s">
        <v>90</v>
      </c>
    </row>
    <row r="51" spans="2:10" ht="15.75">
      <c r="B51" s="21">
        <v>7</v>
      </c>
      <c r="C51" s="23" t="s">
        <v>91</v>
      </c>
      <c r="D51" s="171" t="s">
        <v>150</v>
      </c>
      <c r="E51" s="172"/>
      <c r="F51" s="172"/>
      <c r="G51" s="172"/>
      <c r="H51" s="172"/>
      <c r="I51" s="172"/>
      <c r="J51" s="173"/>
    </row>
    <row r="52" spans="2:10" ht="47.25">
      <c r="B52" s="21">
        <v>8</v>
      </c>
      <c r="C52" s="23" t="s">
        <v>92</v>
      </c>
      <c r="D52" s="24" t="s">
        <v>93</v>
      </c>
      <c r="E52" s="24" t="s">
        <v>94</v>
      </c>
      <c r="F52" s="21">
        <v>1</v>
      </c>
      <c r="G52" s="21"/>
      <c r="H52" s="21" t="s">
        <v>104</v>
      </c>
      <c r="I52" s="24" t="s">
        <v>54</v>
      </c>
      <c r="J52" s="24" t="s">
        <v>95</v>
      </c>
    </row>
    <row r="53" spans="2:10" ht="47.25" customHeight="1">
      <c r="B53" s="21">
        <v>9</v>
      </c>
      <c r="C53" s="23" t="s">
        <v>96</v>
      </c>
      <c r="D53" s="24" t="s">
        <v>97</v>
      </c>
      <c r="E53" s="24" t="s">
        <v>98</v>
      </c>
      <c r="F53" s="21" t="s">
        <v>99</v>
      </c>
      <c r="G53" s="21">
        <v>28</v>
      </c>
      <c r="H53" s="28" t="s">
        <v>103</v>
      </c>
      <c r="I53" s="24" t="s">
        <v>54</v>
      </c>
      <c r="J53" s="24" t="s">
        <v>106</v>
      </c>
    </row>
    <row r="54" spans="2:10" ht="21" customHeight="1">
      <c r="B54" s="21">
        <v>10</v>
      </c>
      <c r="C54" s="26" t="s">
        <v>107</v>
      </c>
      <c r="D54" s="24" t="s">
        <v>108</v>
      </c>
      <c r="E54" s="24" t="s">
        <v>119</v>
      </c>
      <c r="F54" s="20" t="s">
        <v>109</v>
      </c>
      <c r="G54" s="25"/>
      <c r="H54" s="25"/>
      <c r="I54" s="24" t="s">
        <v>54</v>
      </c>
      <c r="J54" s="24" t="s">
        <v>110</v>
      </c>
    </row>
    <row r="55" spans="2:10" ht="31.5">
      <c r="B55" s="21">
        <v>11</v>
      </c>
      <c r="C55" s="26" t="s">
        <v>111</v>
      </c>
      <c r="D55" s="24" t="s">
        <v>112</v>
      </c>
      <c r="E55" s="24" t="s">
        <v>113</v>
      </c>
      <c r="F55" s="21" t="s">
        <v>114</v>
      </c>
      <c r="G55" s="25"/>
      <c r="H55" s="25"/>
      <c r="I55" s="24" t="s">
        <v>54</v>
      </c>
      <c r="J55" s="24" t="s">
        <v>115</v>
      </c>
    </row>
    <row r="56" spans="2:10" ht="47.25">
      <c r="B56" s="21">
        <v>12</v>
      </c>
      <c r="C56" s="26" t="s">
        <v>116</v>
      </c>
      <c r="D56" s="24" t="s">
        <v>117</v>
      </c>
      <c r="E56" s="24" t="s">
        <v>118</v>
      </c>
      <c r="F56" s="21" t="s">
        <v>145</v>
      </c>
      <c r="G56" s="25"/>
      <c r="H56" s="25"/>
      <c r="I56" s="24" t="s">
        <v>54</v>
      </c>
      <c r="J56" s="24" t="s">
        <v>146</v>
      </c>
    </row>
    <row r="58" spans="2:10" ht="15.75">
      <c r="B58" s="166" t="s">
        <v>121</v>
      </c>
      <c r="C58" s="166"/>
      <c r="D58" s="166"/>
      <c r="E58" s="44"/>
      <c r="F58" s="44"/>
      <c r="G58" s="44"/>
      <c r="H58" s="44"/>
      <c r="I58" s="44"/>
      <c r="J58" s="44"/>
    </row>
    <row r="59" spans="2:4" ht="15.75">
      <c r="B59" s="170" t="s">
        <v>122</v>
      </c>
      <c r="C59" s="170"/>
      <c r="D59" s="46" t="s">
        <v>123</v>
      </c>
    </row>
    <row r="60" spans="2:4" ht="15.75">
      <c r="B60" s="19" t="s">
        <v>124</v>
      </c>
      <c r="C60" s="19"/>
      <c r="D60" s="32" t="s">
        <v>125</v>
      </c>
    </row>
    <row r="61" spans="2:4" ht="15.75">
      <c r="B61" s="19" t="s">
        <v>127</v>
      </c>
      <c r="C61" s="19"/>
      <c r="D61" s="32" t="s">
        <v>126</v>
      </c>
    </row>
    <row r="62" ht="15.75">
      <c r="B62" t="s">
        <v>155</v>
      </c>
    </row>
    <row r="63" spans="2:6" ht="15.75">
      <c r="B63" s="43" t="s">
        <v>0</v>
      </c>
      <c r="C63" s="43" t="s">
        <v>60</v>
      </c>
      <c r="D63" s="18" t="s">
        <v>136</v>
      </c>
      <c r="E63" s="43" t="s">
        <v>134</v>
      </c>
      <c r="F63" s="43" t="s">
        <v>133</v>
      </c>
    </row>
    <row r="64" spans="2:6" ht="47.25">
      <c r="B64" s="20">
        <v>1</v>
      </c>
      <c r="C64" s="24" t="s">
        <v>158</v>
      </c>
      <c r="D64" s="24" t="s">
        <v>142</v>
      </c>
      <c r="E64" s="20">
        <v>375</v>
      </c>
      <c r="F64" s="24" t="s">
        <v>135</v>
      </c>
    </row>
    <row r="65" spans="2:7" ht="95.25" customHeight="1">
      <c r="B65" s="20">
        <v>2</v>
      </c>
      <c r="C65" s="24" t="s">
        <v>139</v>
      </c>
      <c r="D65" s="24" t="s">
        <v>143</v>
      </c>
      <c r="E65" s="20">
        <v>833</v>
      </c>
      <c r="F65" s="24" t="s">
        <v>138</v>
      </c>
      <c r="G65" s="41"/>
    </row>
    <row r="66" spans="2:6" ht="47.25">
      <c r="B66" s="20">
        <v>3</v>
      </c>
      <c r="C66" s="24" t="s">
        <v>140</v>
      </c>
      <c r="D66" s="24" t="s">
        <v>144</v>
      </c>
      <c r="E66" s="20">
        <v>500</v>
      </c>
      <c r="F66" s="24" t="s">
        <v>141</v>
      </c>
    </row>
  </sheetData>
  <sheetProtection/>
  <mergeCells count="9">
    <mergeCell ref="B30:G30"/>
    <mergeCell ref="B17:I17"/>
    <mergeCell ref="B2:I2"/>
    <mergeCell ref="B1:I1"/>
    <mergeCell ref="B59:C59"/>
    <mergeCell ref="B58:D58"/>
    <mergeCell ref="D51:J51"/>
    <mergeCell ref="C45:C49"/>
    <mergeCell ref="B43:J43"/>
  </mergeCell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B2:I22"/>
  <sheetViews>
    <sheetView zoomScalePageLayoutView="0" workbookViewId="0" topLeftCell="A1">
      <selection activeCell="L8" sqref="L8"/>
    </sheetView>
  </sheetViews>
  <sheetFormatPr defaultColWidth="9.00390625" defaultRowHeight="15.75"/>
  <cols>
    <col min="2" max="2" width="5.00390625" style="0" customWidth="1"/>
    <col min="3" max="3" width="20.125" style="0" customWidth="1"/>
    <col min="9" max="9" width="12.625" style="0" customWidth="1"/>
  </cols>
  <sheetData>
    <row r="2" spans="2:9" ht="15.75">
      <c r="B2" s="187" t="s">
        <v>210</v>
      </c>
      <c r="C2" s="187"/>
      <c r="D2" s="187"/>
      <c r="E2" s="187"/>
      <c r="F2" s="187"/>
      <c r="G2" s="187"/>
      <c r="H2" s="187"/>
      <c r="I2" s="187"/>
    </row>
    <row r="3" spans="2:9" ht="47.25">
      <c r="B3" s="14" t="s">
        <v>0</v>
      </c>
      <c r="C3" s="14" t="s">
        <v>211</v>
      </c>
      <c r="D3" s="14" t="s">
        <v>212</v>
      </c>
      <c r="E3" s="14" t="s">
        <v>213</v>
      </c>
      <c r="F3" s="14" t="s">
        <v>214</v>
      </c>
      <c r="G3" s="14" t="s">
        <v>215</v>
      </c>
      <c r="H3" s="14" t="s">
        <v>291</v>
      </c>
      <c r="I3" s="14" t="s">
        <v>216</v>
      </c>
    </row>
    <row r="4" spans="2:9" ht="19.5" customHeight="1">
      <c r="B4" s="205" t="s">
        <v>217</v>
      </c>
      <c r="C4" s="205"/>
      <c r="D4" s="205"/>
      <c r="E4" s="205"/>
      <c r="F4" s="205"/>
      <c r="G4" s="205"/>
      <c r="H4" s="205"/>
      <c r="I4" s="205"/>
    </row>
    <row r="5" spans="2:9" ht="15.75">
      <c r="B5" s="102">
        <v>1</v>
      </c>
      <c r="C5" s="107" t="s">
        <v>219</v>
      </c>
      <c r="D5" s="102" t="s">
        <v>218</v>
      </c>
      <c r="E5" s="102">
        <v>461</v>
      </c>
      <c r="F5" s="102">
        <v>396</v>
      </c>
      <c r="G5" s="102">
        <v>65</v>
      </c>
      <c r="H5" s="108">
        <v>10</v>
      </c>
      <c r="I5" s="112" t="s">
        <v>362</v>
      </c>
    </row>
    <row r="6" spans="2:9" ht="15.75">
      <c r="B6" s="102">
        <v>2</v>
      </c>
      <c r="C6" s="107" t="s">
        <v>220</v>
      </c>
      <c r="D6" s="102" t="s">
        <v>218</v>
      </c>
      <c r="E6" s="102">
        <v>3</v>
      </c>
      <c r="F6" s="102">
        <v>2</v>
      </c>
      <c r="G6" s="102">
        <v>1</v>
      </c>
      <c r="H6" s="109">
        <v>1.6</v>
      </c>
      <c r="I6" s="109">
        <v>1.6</v>
      </c>
    </row>
    <row r="7" spans="2:9" ht="15.75">
      <c r="B7" s="102">
        <v>3</v>
      </c>
      <c r="C7" s="107" t="s">
        <v>221</v>
      </c>
      <c r="D7" s="102" t="s">
        <v>218</v>
      </c>
      <c r="E7" s="102">
        <v>1</v>
      </c>
      <c r="F7" s="102">
        <v>0</v>
      </c>
      <c r="G7" s="102">
        <v>1</v>
      </c>
      <c r="H7" s="109">
        <v>1</v>
      </c>
      <c r="I7" s="109">
        <v>1</v>
      </c>
    </row>
    <row r="8" spans="2:9" ht="15.75">
      <c r="B8" s="102">
        <v>4</v>
      </c>
      <c r="C8" s="60" t="s">
        <v>222</v>
      </c>
      <c r="D8" s="110" t="s">
        <v>223</v>
      </c>
      <c r="E8" s="110">
        <v>1</v>
      </c>
      <c r="F8" s="110">
        <v>1</v>
      </c>
      <c r="G8" s="110">
        <v>0</v>
      </c>
      <c r="H8" s="111">
        <v>0</v>
      </c>
      <c r="I8" s="111">
        <v>0</v>
      </c>
    </row>
    <row r="9" spans="2:9" ht="15.75">
      <c r="B9" s="102">
        <v>5</v>
      </c>
      <c r="C9" s="60" t="s">
        <v>224</v>
      </c>
      <c r="D9" s="110" t="s">
        <v>223</v>
      </c>
      <c r="E9" s="110">
        <v>1</v>
      </c>
      <c r="F9" s="110">
        <v>0</v>
      </c>
      <c r="G9" s="110">
        <v>1</v>
      </c>
      <c r="H9" s="109">
        <v>1</v>
      </c>
      <c r="I9" s="109">
        <v>1</v>
      </c>
    </row>
    <row r="10" spans="2:9" ht="15.75">
      <c r="B10" s="102">
        <v>6</v>
      </c>
      <c r="C10" s="60" t="s">
        <v>225</v>
      </c>
      <c r="D10" s="110" t="s">
        <v>226</v>
      </c>
      <c r="E10" s="110">
        <v>348</v>
      </c>
      <c r="F10" s="110">
        <v>348</v>
      </c>
      <c r="G10" s="110">
        <v>0</v>
      </c>
      <c r="H10" s="111">
        <v>0</v>
      </c>
      <c r="I10" s="111">
        <v>0</v>
      </c>
    </row>
    <row r="11" spans="2:9" ht="20.25" customHeight="1">
      <c r="B11" s="205" t="s">
        <v>266</v>
      </c>
      <c r="C11" s="205"/>
      <c r="D11" s="205"/>
      <c r="E11" s="205"/>
      <c r="F11" s="205"/>
      <c r="G11" s="205"/>
      <c r="H11" s="205"/>
      <c r="I11" s="205"/>
    </row>
    <row r="12" spans="2:9" ht="15.75">
      <c r="B12" s="102">
        <v>1</v>
      </c>
      <c r="C12" s="60" t="s">
        <v>267</v>
      </c>
      <c r="D12" s="110" t="s">
        <v>268</v>
      </c>
      <c r="E12" s="110">
        <v>42</v>
      </c>
      <c r="F12" s="110">
        <v>34</v>
      </c>
      <c r="G12" s="110">
        <v>8</v>
      </c>
      <c r="H12" s="109">
        <v>70</v>
      </c>
      <c r="I12" s="109">
        <v>560</v>
      </c>
    </row>
    <row r="13" spans="2:9" ht="15.75">
      <c r="B13" s="102">
        <v>2</v>
      </c>
      <c r="C13" s="60" t="s">
        <v>219</v>
      </c>
      <c r="D13" s="110" t="s">
        <v>269</v>
      </c>
      <c r="E13" s="110">
        <v>278</v>
      </c>
      <c r="F13" s="110">
        <v>209</v>
      </c>
      <c r="G13" s="110">
        <v>69</v>
      </c>
      <c r="H13" s="109">
        <v>6</v>
      </c>
      <c r="I13" s="109">
        <v>414</v>
      </c>
    </row>
    <row r="14" spans="2:9" ht="21" customHeight="1">
      <c r="B14" s="205" t="s">
        <v>285</v>
      </c>
      <c r="C14" s="205"/>
      <c r="D14" s="205"/>
      <c r="E14" s="205"/>
      <c r="F14" s="205"/>
      <c r="G14" s="205"/>
      <c r="H14" s="205"/>
      <c r="I14" s="205"/>
    </row>
    <row r="15" spans="2:9" ht="15.75">
      <c r="B15" s="102">
        <v>1</v>
      </c>
      <c r="C15" s="60" t="s">
        <v>286</v>
      </c>
      <c r="D15" s="110" t="s">
        <v>226</v>
      </c>
      <c r="E15" s="110">
        <v>303</v>
      </c>
      <c r="F15" s="110">
        <v>203</v>
      </c>
      <c r="G15" s="110">
        <v>100</v>
      </c>
      <c r="H15" s="111">
        <v>2</v>
      </c>
      <c r="I15" s="111">
        <v>200</v>
      </c>
    </row>
    <row r="16" spans="2:9" ht="15.75">
      <c r="B16" s="102">
        <v>2</v>
      </c>
      <c r="C16" s="60" t="s">
        <v>287</v>
      </c>
      <c r="D16" s="110" t="s">
        <v>226</v>
      </c>
      <c r="E16" s="110">
        <v>34</v>
      </c>
      <c r="F16" s="110">
        <v>14</v>
      </c>
      <c r="G16" s="110">
        <v>20</v>
      </c>
      <c r="H16" s="111">
        <v>7</v>
      </c>
      <c r="I16" s="111">
        <v>140</v>
      </c>
    </row>
    <row r="17" spans="2:9" ht="31.5">
      <c r="B17" s="102">
        <v>3</v>
      </c>
      <c r="C17" s="60" t="s">
        <v>288</v>
      </c>
      <c r="D17" s="110" t="s">
        <v>268</v>
      </c>
      <c r="E17" s="110">
        <v>50</v>
      </c>
      <c r="F17" s="110">
        <v>46</v>
      </c>
      <c r="G17" s="110">
        <v>4</v>
      </c>
      <c r="H17" s="111">
        <v>53</v>
      </c>
      <c r="I17" s="111">
        <v>212</v>
      </c>
    </row>
    <row r="18" spans="2:9" ht="15.75">
      <c r="B18" s="102">
        <v>4</v>
      </c>
      <c r="C18" s="60" t="s">
        <v>289</v>
      </c>
      <c r="D18" s="110" t="s">
        <v>269</v>
      </c>
      <c r="E18" s="110">
        <v>10</v>
      </c>
      <c r="F18" s="110">
        <v>2</v>
      </c>
      <c r="G18" s="110">
        <v>8</v>
      </c>
      <c r="H18" s="111">
        <v>8</v>
      </c>
      <c r="I18" s="111">
        <v>64</v>
      </c>
    </row>
    <row r="19" spans="2:9" ht="15.75">
      <c r="B19" s="102">
        <v>5</v>
      </c>
      <c r="C19" s="60" t="s">
        <v>290</v>
      </c>
      <c r="D19" s="110" t="s">
        <v>269</v>
      </c>
      <c r="E19" s="110">
        <v>20</v>
      </c>
      <c r="F19" s="110">
        <v>10</v>
      </c>
      <c r="G19" s="110">
        <v>10</v>
      </c>
      <c r="H19" s="111">
        <v>7</v>
      </c>
      <c r="I19" s="111">
        <v>70</v>
      </c>
    </row>
    <row r="20" spans="2:9" ht="20.25" customHeight="1">
      <c r="B20" s="205" t="s">
        <v>298</v>
      </c>
      <c r="C20" s="205"/>
      <c r="D20" s="205"/>
      <c r="E20" s="205"/>
      <c r="F20" s="205"/>
      <c r="G20" s="205"/>
      <c r="H20" s="205"/>
      <c r="I20" s="205"/>
    </row>
    <row r="21" spans="2:9" ht="31.5">
      <c r="B21" s="110">
        <v>1</v>
      </c>
      <c r="C21" s="60" t="s">
        <v>299</v>
      </c>
      <c r="D21" s="110" t="s">
        <v>269</v>
      </c>
      <c r="E21" s="102">
        <v>1</v>
      </c>
      <c r="F21" s="110">
        <v>0</v>
      </c>
      <c r="G21" s="110">
        <v>1</v>
      </c>
      <c r="H21" s="109">
        <v>1.8</v>
      </c>
      <c r="I21" s="109">
        <v>1.8</v>
      </c>
    </row>
    <row r="22" spans="2:9" ht="15.75">
      <c r="B22" s="110">
        <v>2</v>
      </c>
      <c r="C22" s="60" t="s">
        <v>300</v>
      </c>
      <c r="D22" s="110" t="s">
        <v>269</v>
      </c>
      <c r="E22" s="102">
        <v>1</v>
      </c>
      <c r="F22" s="110">
        <v>0</v>
      </c>
      <c r="G22" s="110">
        <v>1</v>
      </c>
      <c r="H22" s="112" t="s">
        <v>361</v>
      </c>
      <c r="I22" s="112" t="s">
        <v>361</v>
      </c>
    </row>
  </sheetData>
  <sheetProtection/>
  <mergeCells count="5">
    <mergeCell ref="B2:I2"/>
    <mergeCell ref="B11:I11"/>
    <mergeCell ref="B4:I4"/>
    <mergeCell ref="B14:I14"/>
    <mergeCell ref="B20:I20"/>
  </mergeCells>
  <printOptions/>
  <pageMargins left="0.7086614173228347" right="0.7086614173228347" top="0.7480314960629921" bottom="0.7480314960629921" header="0.31496062992125984" footer="0.31496062992125984"/>
  <pageSetup horizontalDpi="600" verticalDpi="600" orientation="landscape" paperSize="9" scale="110" r:id="rId1"/>
</worksheet>
</file>

<file path=xl/worksheets/sheet11.xml><?xml version="1.0" encoding="utf-8"?>
<worksheet xmlns="http://schemas.openxmlformats.org/spreadsheetml/2006/main" xmlns:r="http://schemas.openxmlformats.org/officeDocument/2006/relationships">
  <dimension ref="A2:I12"/>
  <sheetViews>
    <sheetView zoomScalePageLayoutView="0" workbookViewId="0" topLeftCell="A1">
      <selection activeCell="H8" sqref="H8"/>
    </sheetView>
  </sheetViews>
  <sheetFormatPr defaultColWidth="9.00390625" defaultRowHeight="15.75"/>
  <cols>
    <col min="1" max="1" width="6.625" style="0" customWidth="1"/>
    <col min="2" max="2" width="18.125" style="0" customWidth="1"/>
    <col min="3" max="3" width="26.75390625" style="0" customWidth="1"/>
    <col min="4" max="4" width="13.625" style="0" customWidth="1"/>
    <col min="6" max="6" width="9.75390625" style="0" customWidth="1"/>
    <col min="7" max="7" width="12.00390625" style="0" customWidth="1"/>
    <col min="8" max="8" width="9.50390625" style="0" customWidth="1"/>
    <col min="9" max="9" width="11.875" style="0" customWidth="1"/>
  </cols>
  <sheetData>
    <row r="2" spans="1:9" ht="15.75">
      <c r="A2" s="187" t="s">
        <v>227</v>
      </c>
      <c r="B2" s="187"/>
      <c r="C2" s="187"/>
      <c r="D2" s="187"/>
      <c r="E2" s="187"/>
      <c r="F2" s="187"/>
      <c r="G2" s="187"/>
      <c r="H2" s="187"/>
      <c r="I2" s="187"/>
    </row>
    <row r="3" spans="1:9" ht="63">
      <c r="A3" s="14" t="s">
        <v>0</v>
      </c>
      <c r="B3" s="138" t="s">
        <v>413</v>
      </c>
      <c r="C3" s="14" t="s">
        <v>228</v>
      </c>
      <c r="D3" s="14" t="s">
        <v>62</v>
      </c>
      <c r="E3" s="14" t="s">
        <v>63</v>
      </c>
      <c r="F3" s="14" t="s">
        <v>229</v>
      </c>
      <c r="G3" s="138" t="s">
        <v>414</v>
      </c>
      <c r="H3" s="138" t="s">
        <v>64</v>
      </c>
      <c r="I3" s="138" t="s">
        <v>415</v>
      </c>
    </row>
    <row r="4" spans="1:9" ht="78.75">
      <c r="A4" s="15">
        <v>1</v>
      </c>
      <c r="B4" s="58" t="s">
        <v>5</v>
      </c>
      <c r="C4" s="113" t="s">
        <v>247</v>
      </c>
      <c r="D4" s="113" t="s">
        <v>248</v>
      </c>
      <c r="E4" s="102" t="s">
        <v>249</v>
      </c>
      <c r="F4" s="102" t="s">
        <v>250</v>
      </c>
      <c r="G4" s="61">
        <v>8</v>
      </c>
      <c r="H4" s="102" t="s">
        <v>251</v>
      </c>
      <c r="I4" s="102" t="s">
        <v>252</v>
      </c>
    </row>
    <row r="5" spans="1:9" ht="15.75">
      <c r="A5" s="15">
        <v>2</v>
      </c>
      <c r="B5" s="58" t="s">
        <v>184</v>
      </c>
      <c r="C5" s="102"/>
      <c r="D5" s="102"/>
      <c r="E5" s="102"/>
      <c r="F5" s="102"/>
      <c r="G5" s="102"/>
      <c r="H5" s="102"/>
      <c r="I5" s="102"/>
    </row>
    <row r="6" spans="1:9" ht="15.75">
      <c r="A6" s="15">
        <v>3</v>
      </c>
      <c r="B6" s="58" t="s">
        <v>185</v>
      </c>
      <c r="C6" s="102"/>
      <c r="D6" s="102"/>
      <c r="E6" s="102"/>
      <c r="F6" s="102"/>
      <c r="G6" s="102"/>
      <c r="H6" s="102"/>
      <c r="I6" s="102"/>
    </row>
    <row r="7" spans="1:9" ht="15.75">
      <c r="A7" s="15">
        <v>4</v>
      </c>
      <c r="B7" s="58" t="s">
        <v>107</v>
      </c>
      <c r="C7" s="102"/>
      <c r="D7" s="102"/>
      <c r="E7" s="102"/>
      <c r="F7" s="102"/>
      <c r="G7" s="102"/>
      <c r="H7" s="102"/>
      <c r="I7" s="102"/>
    </row>
    <row r="8" spans="1:9" ht="47.25">
      <c r="A8" s="15">
        <v>5</v>
      </c>
      <c r="B8" s="58" t="s">
        <v>96</v>
      </c>
      <c r="C8" s="102" t="s">
        <v>232</v>
      </c>
      <c r="D8" s="15" t="s">
        <v>233</v>
      </c>
      <c r="E8" s="102">
        <v>0.38</v>
      </c>
      <c r="F8" s="102" t="s">
        <v>234</v>
      </c>
      <c r="G8" s="102">
        <v>1.62</v>
      </c>
      <c r="H8" s="102" t="s">
        <v>235</v>
      </c>
      <c r="I8" s="102">
        <v>2017</v>
      </c>
    </row>
    <row r="9" spans="1:9" ht="15.75">
      <c r="A9" s="15">
        <v>6</v>
      </c>
      <c r="B9" s="58" t="s">
        <v>91</v>
      </c>
      <c r="C9" s="102"/>
      <c r="D9" s="102"/>
      <c r="E9" s="102"/>
      <c r="F9" s="102"/>
      <c r="G9" s="102"/>
      <c r="H9" s="102"/>
      <c r="I9" s="102"/>
    </row>
    <row r="10" spans="1:9" ht="15.75">
      <c r="A10" s="15">
        <v>7</v>
      </c>
      <c r="B10" s="58" t="s">
        <v>84</v>
      </c>
      <c r="C10" s="102"/>
      <c r="D10" s="102"/>
      <c r="E10" s="102"/>
      <c r="F10" s="102"/>
      <c r="G10" s="102"/>
      <c r="H10" s="102"/>
      <c r="I10" s="102"/>
    </row>
    <row r="11" spans="1:9" ht="15.75">
      <c r="A11" s="15">
        <v>8</v>
      </c>
      <c r="B11" s="58" t="s">
        <v>116</v>
      </c>
      <c r="C11" s="102"/>
      <c r="D11" s="102"/>
      <c r="E11" s="102"/>
      <c r="F11" s="102"/>
      <c r="G11" s="102"/>
      <c r="H11" s="102"/>
      <c r="I11" s="102"/>
    </row>
    <row r="12" spans="1:9" ht="15.75">
      <c r="A12" s="15">
        <v>9</v>
      </c>
      <c r="B12" s="58" t="s">
        <v>111</v>
      </c>
      <c r="C12" s="15"/>
      <c r="D12" s="15"/>
      <c r="E12" s="15"/>
      <c r="F12" s="15"/>
      <c r="G12" s="15"/>
      <c r="H12" s="15"/>
      <c r="I12" s="15"/>
    </row>
  </sheetData>
  <sheetProtection/>
  <mergeCells count="1">
    <mergeCell ref="A2:I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E14"/>
  <sheetViews>
    <sheetView zoomScalePageLayoutView="0" workbookViewId="0" topLeftCell="A7">
      <selection activeCell="H14" sqref="H14"/>
    </sheetView>
  </sheetViews>
  <sheetFormatPr defaultColWidth="9.00390625" defaultRowHeight="15.75"/>
  <cols>
    <col min="1" max="1" width="7.375" style="0" customWidth="1"/>
    <col min="2" max="2" width="18.00390625" style="0" customWidth="1"/>
    <col min="3" max="3" width="30.75390625" style="0" customWidth="1"/>
    <col min="5" max="5" width="15.125" style="0" customWidth="1"/>
  </cols>
  <sheetData>
    <row r="2" spans="1:5" ht="23.25" customHeight="1">
      <c r="A2" s="213" t="s">
        <v>236</v>
      </c>
      <c r="B2" s="214"/>
      <c r="C2" s="214"/>
      <c r="D2" s="214"/>
      <c r="E2" s="214"/>
    </row>
    <row r="3" spans="1:5" ht="15.75">
      <c r="A3" s="204" t="s">
        <v>0</v>
      </c>
      <c r="B3" s="204" t="s">
        <v>179</v>
      </c>
      <c r="C3" s="204" t="s">
        <v>237</v>
      </c>
      <c r="D3" s="204"/>
      <c r="E3" s="204"/>
    </row>
    <row r="4" spans="1:5" ht="15.75">
      <c r="A4" s="204"/>
      <c r="B4" s="204"/>
      <c r="C4" s="14" t="s">
        <v>238</v>
      </c>
      <c r="D4" s="204" t="s">
        <v>239</v>
      </c>
      <c r="E4" s="204"/>
    </row>
    <row r="5" spans="1:5" ht="15.75">
      <c r="A5" s="15">
        <v>1</v>
      </c>
      <c r="B5" s="58" t="s">
        <v>5</v>
      </c>
      <c r="C5" s="107"/>
      <c r="D5" s="198"/>
      <c r="E5" s="198"/>
    </row>
    <row r="6" spans="1:5" ht="15.75">
      <c r="A6" s="15">
        <v>2</v>
      </c>
      <c r="B6" s="58" t="s">
        <v>184</v>
      </c>
      <c r="C6" s="107"/>
      <c r="D6" s="198"/>
      <c r="E6" s="198"/>
    </row>
    <row r="7" spans="1:5" ht="15.75">
      <c r="A7" s="15">
        <v>3</v>
      </c>
      <c r="B7" s="58" t="s">
        <v>185</v>
      </c>
      <c r="C7" s="107"/>
      <c r="D7" s="198"/>
      <c r="E7" s="198"/>
    </row>
    <row r="8" spans="1:5" ht="15.75">
      <c r="A8" s="15">
        <v>4</v>
      </c>
      <c r="B8" s="58" t="s">
        <v>107</v>
      </c>
      <c r="C8" s="107"/>
      <c r="D8" s="198"/>
      <c r="E8" s="198"/>
    </row>
    <row r="9" spans="1:5" ht="51.75" customHeight="1">
      <c r="A9" s="182">
        <v>5</v>
      </c>
      <c r="B9" s="181" t="s">
        <v>96</v>
      </c>
      <c r="C9" s="113" t="s">
        <v>390</v>
      </c>
      <c r="D9" s="209" t="s">
        <v>242</v>
      </c>
      <c r="E9" s="210"/>
    </row>
    <row r="10" spans="1:5" ht="134.25" customHeight="1">
      <c r="A10" s="182"/>
      <c r="B10" s="181"/>
      <c r="C10" s="113" t="s">
        <v>241</v>
      </c>
      <c r="D10" s="211"/>
      <c r="E10" s="212"/>
    </row>
    <row r="11" spans="1:5" ht="15.75">
      <c r="A11" s="15">
        <v>6</v>
      </c>
      <c r="B11" s="58" t="s">
        <v>91</v>
      </c>
      <c r="C11" s="107"/>
      <c r="D11" s="198"/>
      <c r="E11" s="198"/>
    </row>
    <row r="12" spans="1:5" ht="15.75">
      <c r="A12" s="15">
        <v>7</v>
      </c>
      <c r="B12" s="58" t="s">
        <v>84</v>
      </c>
      <c r="C12" s="107"/>
      <c r="D12" s="198"/>
      <c r="E12" s="198"/>
    </row>
    <row r="13" spans="1:5" ht="15.75">
      <c r="A13" s="15">
        <v>8</v>
      </c>
      <c r="B13" s="58" t="s">
        <v>116</v>
      </c>
      <c r="C13" s="107"/>
      <c r="D13" s="198"/>
      <c r="E13" s="198"/>
    </row>
    <row r="14" spans="1:5" ht="15.75">
      <c r="A14" s="15">
        <v>9</v>
      </c>
      <c r="B14" s="58" t="s">
        <v>111</v>
      </c>
      <c r="C14" s="107"/>
      <c r="D14" s="198"/>
      <c r="E14" s="198"/>
    </row>
  </sheetData>
  <sheetProtection/>
  <mergeCells count="16">
    <mergeCell ref="A3:A4"/>
    <mergeCell ref="B3:B4"/>
    <mergeCell ref="C3:E3"/>
    <mergeCell ref="D4:E4"/>
    <mergeCell ref="D5:E5"/>
    <mergeCell ref="D6:E6"/>
    <mergeCell ref="D12:E12"/>
    <mergeCell ref="D13:E13"/>
    <mergeCell ref="D14:E14"/>
    <mergeCell ref="A2:E2"/>
    <mergeCell ref="D7:E7"/>
    <mergeCell ref="D8:E8"/>
    <mergeCell ref="A9:A10"/>
    <mergeCell ref="B9:B10"/>
    <mergeCell ref="D9:E10"/>
    <mergeCell ref="D11:E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N16"/>
  <sheetViews>
    <sheetView zoomScale="70" zoomScaleNormal="70" zoomScalePageLayoutView="0" workbookViewId="0" topLeftCell="B4">
      <selection activeCell="D18" sqref="D18"/>
    </sheetView>
  </sheetViews>
  <sheetFormatPr defaultColWidth="9.00390625" defaultRowHeight="15.75"/>
  <cols>
    <col min="1" max="1" width="1.37890625" style="0" hidden="1" customWidth="1"/>
    <col min="2" max="2" width="7.50390625" style="0" customWidth="1"/>
    <col min="3" max="3" width="17.50390625" style="0" customWidth="1"/>
    <col min="4" max="4" width="17.875" style="0" customWidth="1"/>
    <col min="6" max="6" width="13.75390625" style="0" customWidth="1"/>
    <col min="7" max="8" width="11.125" style="0" bestFit="1" customWidth="1"/>
    <col min="9" max="9" width="21.375" style="0" customWidth="1"/>
    <col min="10" max="10" width="17.00390625" style="0" customWidth="1"/>
    <col min="11" max="11" width="12.375" style="0" bestFit="1" customWidth="1"/>
    <col min="12" max="13" width="13.25390625" style="0" customWidth="1"/>
    <col min="14" max="14" width="16.50390625" style="0" customWidth="1"/>
  </cols>
  <sheetData>
    <row r="2" spans="2:14" ht="16.5">
      <c r="B2" s="232" t="s">
        <v>403</v>
      </c>
      <c r="C2" s="232"/>
      <c r="D2" s="232"/>
      <c r="E2" s="232"/>
      <c r="F2" s="232"/>
      <c r="G2" s="232"/>
      <c r="H2" s="232"/>
      <c r="I2" s="232"/>
      <c r="J2" s="232"/>
      <c r="K2" s="232"/>
      <c r="L2" s="232"/>
      <c r="M2" s="232"/>
      <c r="N2" s="232"/>
    </row>
    <row r="3" spans="2:14" ht="16.5">
      <c r="B3" s="230" t="s">
        <v>397</v>
      </c>
      <c r="C3" s="230"/>
      <c r="D3" s="230"/>
      <c r="E3" s="230"/>
      <c r="F3" s="230"/>
      <c r="G3" s="230"/>
      <c r="H3" s="230"/>
      <c r="I3" s="230"/>
      <c r="J3" s="230"/>
      <c r="K3" s="230"/>
      <c r="L3" s="230"/>
      <c r="M3" s="230"/>
      <c r="N3" s="230"/>
    </row>
    <row r="4" spans="2:14" ht="16.5">
      <c r="B4" s="231" t="s">
        <v>398</v>
      </c>
      <c r="C4" s="231"/>
      <c r="D4" s="231"/>
      <c r="E4" s="231"/>
      <c r="F4" s="231"/>
      <c r="G4" s="231"/>
      <c r="H4" s="231"/>
      <c r="I4" s="231"/>
      <c r="J4" s="231"/>
      <c r="K4" s="231"/>
      <c r="L4" s="231"/>
      <c r="M4" s="231"/>
      <c r="N4" s="231"/>
    </row>
    <row r="5" spans="2:14" ht="16.5">
      <c r="B5" s="92"/>
      <c r="C5" s="92"/>
      <c r="D5" s="92"/>
      <c r="E5" s="92"/>
      <c r="F5" s="92"/>
      <c r="G5" s="92"/>
      <c r="H5" s="92"/>
      <c r="I5" s="92"/>
      <c r="J5" s="92"/>
      <c r="K5" s="92"/>
      <c r="L5" s="92"/>
      <c r="M5" s="127"/>
      <c r="N5" s="92"/>
    </row>
    <row r="6" spans="2:14" ht="82.5">
      <c r="B6" s="137" t="s">
        <v>396</v>
      </c>
      <c r="C6" s="137" t="s">
        <v>61</v>
      </c>
      <c r="D6" s="137" t="s">
        <v>62</v>
      </c>
      <c r="E6" s="137" t="s">
        <v>305</v>
      </c>
      <c r="F6" s="137" t="s">
        <v>338</v>
      </c>
      <c r="G6" s="137" t="s">
        <v>395</v>
      </c>
      <c r="H6" s="137" t="s">
        <v>384</v>
      </c>
      <c r="I6" s="137" t="s">
        <v>306</v>
      </c>
      <c r="J6" s="137" t="s">
        <v>302</v>
      </c>
      <c r="K6" s="137" t="s">
        <v>304</v>
      </c>
      <c r="L6" s="137" t="s">
        <v>394</v>
      </c>
      <c r="M6" s="137" t="s">
        <v>393</v>
      </c>
      <c r="N6" s="137" t="s">
        <v>416</v>
      </c>
    </row>
    <row r="7" spans="2:14" ht="39" customHeight="1">
      <c r="B7" s="81">
        <v>1</v>
      </c>
      <c r="C7" s="82" t="s">
        <v>319</v>
      </c>
      <c r="D7" s="82" t="s">
        <v>318</v>
      </c>
      <c r="E7" s="81">
        <v>1999</v>
      </c>
      <c r="F7" s="147">
        <v>1</v>
      </c>
      <c r="G7" s="131">
        <f>140800/10000</f>
        <v>14.08</v>
      </c>
      <c r="H7" s="135">
        <v>11.405</v>
      </c>
      <c r="I7" s="83" t="s">
        <v>381</v>
      </c>
      <c r="J7" s="83" t="s">
        <v>309</v>
      </c>
      <c r="K7" s="81" t="s">
        <v>315</v>
      </c>
      <c r="L7" s="133">
        <f>250*30*12</f>
        <v>90000</v>
      </c>
      <c r="M7" s="133">
        <f>L7/12/30</f>
        <v>250</v>
      </c>
      <c r="N7" s="83" t="s">
        <v>310</v>
      </c>
    </row>
    <row r="8" spans="2:14" ht="72" customHeight="1">
      <c r="B8" s="81">
        <v>2</v>
      </c>
      <c r="C8" s="83" t="s">
        <v>374</v>
      </c>
      <c r="D8" s="82" t="s">
        <v>318</v>
      </c>
      <c r="E8" s="81">
        <v>2007</v>
      </c>
      <c r="F8" s="147">
        <v>1</v>
      </c>
      <c r="G8" s="131">
        <f>40000/10000</f>
        <v>4</v>
      </c>
      <c r="H8" s="135">
        <v>137</v>
      </c>
      <c r="I8" s="84" t="s">
        <v>307</v>
      </c>
      <c r="J8" s="81" t="s">
        <v>315</v>
      </c>
      <c r="K8" s="81" t="s">
        <v>315</v>
      </c>
      <c r="L8" s="133">
        <f>200.98*30*12</f>
        <v>72352.79999999999</v>
      </c>
      <c r="M8" s="133">
        <f aca="true" t="shared" si="0" ref="M8:M14">L8/12/30</f>
        <v>200.97999999999996</v>
      </c>
      <c r="N8" s="83" t="s">
        <v>375</v>
      </c>
    </row>
    <row r="9" spans="2:14" ht="33.75" customHeight="1">
      <c r="B9" s="81">
        <v>3</v>
      </c>
      <c r="C9" s="82" t="s">
        <v>320</v>
      </c>
      <c r="D9" s="82" t="s">
        <v>380</v>
      </c>
      <c r="E9" s="81">
        <v>2010</v>
      </c>
      <c r="F9" s="147">
        <v>35</v>
      </c>
      <c r="G9" s="131">
        <f>26700/10000</f>
        <v>2.67</v>
      </c>
      <c r="H9" s="135">
        <v>36.1</v>
      </c>
      <c r="I9" s="83" t="s">
        <v>385</v>
      </c>
      <c r="J9" s="83" t="s">
        <v>308</v>
      </c>
      <c r="K9" s="131">
        <v>164596</v>
      </c>
      <c r="L9" s="134">
        <f>M9*30*12</f>
        <v>38880</v>
      </c>
      <c r="M9" s="133">
        <f>108</f>
        <v>108</v>
      </c>
      <c r="N9" s="83" t="s">
        <v>310</v>
      </c>
    </row>
    <row r="10" spans="2:14" ht="51" customHeight="1">
      <c r="B10" s="81">
        <v>4</v>
      </c>
      <c r="C10" s="82" t="s">
        <v>321</v>
      </c>
      <c r="D10" s="83" t="s">
        <v>379</v>
      </c>
      <c r="E10" s="81">
        <v>2016</v>
      </c>
      <c r="F10" s="147">
        <v>10</v>
      </c>
      <c r="G10" s="131">
        <f>18000/10000</f>
        <v>1.8</v>
      </c>
      <c r="H10" s="136">
        <v>19.056</v>
      </c>
      <c r="I10" s="85" t="s">
        <v>379</v>
      </c>
      <c r="J10" s="81" t="s">
        <v>99</v>
      </c>
      <c r="K10" s="132">
        <v>108000</v>
      </c>
      <c r="L10" s="134">
        <v>9075</v>
      </c>
      <c r="M10" s="133">
        <f t="shared" si="0"/>
        <v>25.208333333333332</v>
      </c>
      <c r="N10" s="83" t="s">
        <v>311</v>
      </c>
    </row>
    <row r="11" spans="2:14" ht="51" customHeight="1">
      <c r="B11" s="81">
        <v>5</v>
      </c>
      <c r="C11" s="86" t="s">
        <v>322</v>
      </c>
      <c r="D11" s="86" t="s">
        <v>184</v>
      </c>
      <c r="E11" s="87">
        <v>2000</v>
      </c>
      <c r="F11" s="148">
        <v>1</v>
      </c>
      <c r="G11" s="131">
        <f>10000/10000</f>
        <v>1</v>
      </c>
      <c r="H11" s="136">
        <v>0.69</v>
      </c>
      <c r="I11" s="83" t="s">
        <v>382</v>
      </c>
      <c r="J11" s="81" t="s">
        <v>315</v>
      </c>
      <c r="K11" s="131">
        <v>12000</v>
      </c>
      <c r="L11" s="134">
        <v>1700</v>
      </c>
      <c r="M11" s="133">
        <f t="shared" si="0"/>
        <v>4.722222222222222</v>
      </c>
      <c r="N11" s="83" t="s">
        <v>312</v>
      </c>
    </row>
    <row r="12" spans="2:14" ht="36.75" customHeight="1">
      <c r="B12" s="81">
        <v>6</v>
      </c>
      <c r="C12" s="82" t="s">
        <v>323</v>
      </c>
      <c r="D12" s="83" t="s">
        <v>378</v>
      </c>
      <c r="E12" s="81">
        <v>2006</v>
      </c>
      <c r="F12" s="147">
        <v>2</v>
      </c>
      <c r="G12" s="131">
        <f>16500/10000</f>
        <v>1.65</v>
      </c>
      <c r="H12" s="81" t="s">
        <v>315</v>
      </c>
      <c r="I12" s="85" t="s">
        <v>378</v>
      </c>
      <c r="J12" s="81" t="s">
        <v>315</v>
      </c>
      <c r="K12" s="131">
        <v>36300</v>
      </c>
      <c r="L12" s="134">
        <v>7200</v>
      </c>
      <c r="M12" s="133">
        <f t="shared" si="0"/>
        <v>20</v>
      </c>
      <c r="N12" s="83" t="s">
        <v>317</v>
      </c>
    </row>
    <row r="13" spans="2:14" ht="54" customHeight="1">
      <c r="B13" s="81">
        <v>7</v>
      </c>
      <c r="C13" s="82" t="s">
        <v>324</v>
      </c>
      <c r="D13" s="82" t="s">
        <v>377</v>
      </c>
      <c r="E13" s="81">
        <v>2011</v>
      </c>
      <c r="F13" s="147">
        <v>3</v>
      </c>
      <c r="G13" s="131">
        <f>10530/10000</f>
        <v>1.053</v>
      </c>
      <c r="H13" s="81" t="s">
        <v>315</v>
      </c>
      <c r="I13" s="85" t="s">
        <v>111</v>
      </c>
      <c r="J13" s="81" t="s">
        <v>315</v>
      </c>
      <c r="K13" s="131">
        <v>42000</v>
      </c>
      <c r="L13" s="134">
        <v>4015</v>
      </c>
      <c r="M13" s="133">
        <f t="shared" si="0"/>
        <v>11.152777777777777</v>
      </c>
      <c r="N13" s="83" t="s">
        <v>314</v>
      </c>
    </row>
    <row r="14" spans="2:14" ht="38.25" customHeight="1">
      <c r="B14" s="81">
        <v>8</v>
      </c>
      <c r="C14" s="82" t="s">
        <v>325</v>
      </c>
      <c r="D14" s="83" t="s">
        <v>376</v>
      </c>
      <c r="E14" s="81">
        <v>1997</v>
      </c>
      <c r="F14" s="147">
        <v>2</v>
      </c>
      <c r="G14" s="131">
        <f>9600/10000</f>
        <v>0.96</v>
      </c>
      <c r="H14" s="81" t="s">
        <v>315</v>
      </c>
      <c r="I14" s="85" t="s">
        <v>116</v>
      </c>
      <c r="J14" s="81" t="s">
        <v>315</v>
      </c>
      <c r="K14" s="81" t="s">
        <v>315</v>
      </c>
      <c r="L14" s="134">
        <v>3650</v>
      </c>
      <c r="M14" s="133">
        <f t="shared" si="0"/>
        <v>10.13888888888889</v>
      </c>
      <c r="N14" s="83" t="s">
        <v>316</v>
      </c>
    </row>
    <row r="15" spans="2:14" ht="21.75" customHeight="1">
      <c r="B15" s="80" t="s">
        <v>383</v>
      </c>
      <c r="C15" s="80"/>
      <c r="D15" s="80"/>
      <c r="E15" s="80"/>
      <c r="F15" s="80"/>
      <c r="G15" s="80"/>
      <c r="H15" s="80"/>
      <c r="I15" s="80"/>
      <c r="J15" s="80"/>
      <c r="K15" s="80"/>
      <c r="L15" s="80"/>
      <c r="M15" s="80"/>
      <c r="N15" s="80"/>
    </row>
    <row r="16" spans="2:14" ht="16.5">
      <c r="B16" s="88"/>
      <c r="C16" s="89"/>
      <c r="D16" s="89"/>
      <c r="E16" s="90"/>
      <c r="F16" s="90"/>
      <c r="G16" s="91"/>
      <c r="H16" s="90"/>
      <c r="I16" s="89"/>
      <c r="J16" s="91"/>
      <c r="K16" s="91"/>
      <c r="L16" s="91"/>
      <c r="M16" s="91"/>
      <c r="N16" s="89"/>
    </row>
  </sheetData>
  <sheetProtection/>
  <mergeCells count="3">
    <mergeCell ref="B3:N3"/>
    <mergeCell ref="B4:N4"/>
    <mergeCell ref="B2:N2"/>
  </mergeCells>
  <printOptions/>
  <pageMargins left="0.5905511811023623" right="0.4724409448818898" top="0.3937007874015748" bottom="0.7480314960629921" header="0.31496062992125984" footer="0.31496062992125984"/>
  <pageSetup horizontalDpi="600" verticalDpi="600" orientation="landscape" scale="65" r:id="rId1"/>
</worksheet>
</file>

<file path=xl/worksheets/sheet14.xml><?xml version="1.0" encoding="utf-8"?>
<worksheet xmlns="http://schemas.openxmlformats.org/spreadsheetml/2006/main" xmlns:r="http://schemas.openxmlformats.org/officeDocument/2006/relationships">
  <dimension ref="A1:K20"/>
  <sheetViews>
    <sheetView zoomScale="70" zoomScaleNormal="70" zoomScalePageLayoutView="0" workbookViewId="0" topLeftCell="E4">
      <selection activeCell="K9" sqref="K9"/>
    </sheetView>
  </sheetViews>
  <sheetFormatPr defaultColWidth="9.00390625" defaultRowHeight="15.75"/>
  <cols>
    <col min="1" max="1" width="2.00390625" style="0" bestFit="1" customWidth="1"/>
    <col min="2" max="2" width="5.875" style="62" customWidth="1"/>
    <col min="3" max="3" width="18.50390625" style="0" customWidth="1"/>
    <col min="4" max="4" width="31.25390625" style="0" customWidth="1"/>
    <col min="5" max="5" width="29.625" style="0" customWidth="1"/>
    <col min="6" max="6" width="28.00390625" style="0" customWidth="1"/>
    <col min="7" max="7" width="32.375" style="0" customWidth="1"/>
    <col min="8" max="8" width="11.625" style="0" customWidth="1"/>
    <col min="9" max="9" width="43.00390625" style="0" customWidth="1"/>
    <col min="10" max="10" width="41.375" style="0" customWidth="1"/>
    <col min="11" max="11" width="42.375" style="0" customWidth="1"/>
  </cols>
  <sheetData>
    <row r="1" ht="15.75">
      <c r="A1">
        <v>1</v>
      </c>
    </row>
    <row r="3" spans="2:11" ht="15.75">
      <c r="B3" s="246" t="s">
        <v>354</v>
      </c>
      <c r="C3" s="246"/>
      <c r="D3" s="246"/>
      <c r="E3" s="246"/>
      <c r="F3" s="246"/>
      <c r="G3" s="246"/>
      <c r="H3" s="63"/>
      <c r="I3" s="238" t="s">
        <v>368</v>
      </c>
      <c r="J3" s="238"/>
      <c r="K3" s="238"/>
    </row>
    <row r="4" ht="16.5" thickBot="1"/>
    <row r="5" spans="2:11" ht="15.75" customHeight="1">
      <c r="B5" s="239" t="s">
        <v>303</v>
      </c>
      <c r="C5" s="241" t="s">
        <v>326</v>
      </c>
      <c r="D5" s="243" t="s">
        <v>327</v>
      </c>
      <c r="E5" s="243"/>
      <c r="F5" s="243"/>
      <c r="G5" s="244" t="s">
        <v>65</v>
      </c>
      <c r="H5" s="233"/>
      <c r="I5" s="48" t="s">
        <v>364</v>
      </c>
      <c r="J5" s="235" t="s">
        <v>365</v>
      </c>
      <c r="K5" s="235"/>
    </row>
    <row r="6" spans="2:11" ht="26.25" customHeight="1" thickBot="1">
      <c r="B6" s="240"/>
      <c r="C6" s="242"/>
      <c r="D6" s="75" t="s">
        <v>328</v>
      </c>
      <c r="E6" s="75" t="s">
        <v>329</v>
      </c>
      <c r="F6" s="75" t="s">
        <v>330</v>
      </c>
      <c r="G6" s="245"/>
      <c r="H6" s="234"/>
      <c r="I6" s="95" t="s">
        <v>366</v>
      </c>
      <c r="J6" s="16" t="s">
        <v>328</v>
      </c>
      <c r="K6" s="43" t="s">
        <v>329</v>
      </c>
    </row>
    <row r="7" spans="2:11" ht="209.25" customHeight="1">
      <c r="B7" s="73">
        <v>1</v>
      </c>
      <c r="C7" s="74" t="s">
        <v>5</v>
      </c>
      <c r="D7" s="65" t="s">
        <v>355</v>
      </c>
      <c r="E7" s="70"/>
      <c r="F7" s="70"/>
      <c r="G7" s="71"/>
      <c r="H7" s="234"/>
      <c r="I7" s="96" t="s">
        <v>371</v>
      </c>
      <c r="J7" s="94" t="s">
        <v>367</v>
      </c>
      <c r="K7" s="65" t="s">
        <v>373</v>
      </c>
    </row>
    <row r="8" spans="2:11" ht="207.75" customHeight="1">
      <c r="B8" s="68">
        <v>2</v>
      </c>
      <c r="C8" s="72" t="s">
        <v>184</v>
      </c>
      <c r="D8" s="65" t="s">
        <v>336</v>
      </c>
      <c r="E8" s="65" t="s">
        <v>337</v>
      </c>
      <c r="F8" s="65" t="s">
        <v>344</v>
      </c>
      <c r="G8" s="67" t="s">
        <v>339</v>
      </c>
      <c r="I8" s="236" t="s">
        <v>370</v>
      </c>
      <c r="J8" s="237"/>
      <c r="K8" s="237"/>
    </row>
    <row r="9" spans="2:7" ht="126">
      <c r="B9" s="68">
        <v>3</v>
      </c>
      <c r="C9" s="58" t="s">
        <v>185</v>
      </c>
      <c r="D9" s="65" t="s">
        <v>334</v>
      </c>
      <c r="E9" s="65" t="s">
        <v>335</v>
      </c>
      <c r="F9" s="2"/>
      <c r="G9" s="67" t="s">
        <v>348</v>
      </c>
    </row>
    <row r="10" spans="2:7" ht="110.25">
      <c r="B10" s="68">
        <v>4</v>
      </c>
      <c r="C10" s="64" t="s">
        <v>107</v>
      </c>
      <c r="D10" s="65" t="s">
        <v>331</v>
      </c>
      <c r="E10" s="65" t="s">
        <v>332</v>
      </c>
      <c r="F10" s="65"/>
      <c r="G10" s="67" t="s">
        <v>333</v>
      </c>
    </row>
    <row r="11" spans="2:7" ht="131.25" customHeight="1">
      <c r="B11" s="68">
        <v>5</v>
      </c>
      <c r="C11" s="58" t="s">
        <v>96</v>
      </c>
      <c r="D11" s="65" t="s">
        <v>341</v>
      </c>
      <c r="E11" s="65" t="s">
        <v>343</v>
      </c>
      <c r="F11" s="2"/>
      <c r="G11" s="67" t="s">
        <v>342</v>
      </c>
    </row>
    <row r="12" spans="2:7" ht="210.75" customHeight="1">
      <c r="B12" s="68">
        <v>6</v>
      </c>
      <c r="C12" s="58" t="s">
        <v>91</v>
      </c>
      <c r="D12" s="65" t="s">
        <v>347</v>
      </c>
      <c r="E12" s="2"/>
      <c r="F12" s="2"/>
      <c r="G12" s="66"/>
    </row>
    <row r="13" spans="2:7" ht="129.75" customHeight="1">
      <c r="B13" s="68">
        <v>7</v>
      </c>
      <c r="C13" s="58" t="s">
        <v>84</v>
      </c>
      <c r="D13" s="65" t="s">
        <v>349</v>
      </c>
      <c r="E13" s="2"/>
      <c r="F13" s="2"/>
      <c r="G13" s="67" t="s">
        <v>350</v>
      </c>
    </row>
    <row r="14" spans="2:7" ht="97.5" customHeight="1">
      <c r="B14" s="68">
        <v>8</v>
      </c>
      <c r="C14" s="58" t="s">
        <v>116</v>
      </c>
      <c r="D14" s="65" t="s">
        <v>345</v>
      </c>
      <c r="E14" s="2"/>
      <c r="F14" s="2"/>
      <c r="G14" s="66"/>
    </row>
    <row r="15" spans="2:7" ht="162" customHeight="1" thickBot="1">
      <c r="B15" s="76">
        <v>9</v>
      </c>
      <c r="C15" s="77" t="s">
        <v>111</v>
      </c>
      <c r="D15" s="78" t="s">
        <v>351</v>
      </c>
      <c r="E15" s="69"/>
      <c r="F15" s="69"/>
      <c r="G15" s="79" t="s">
        <v>352</v>
      </c>
    </row>
    <row r="19" ht="15.75">
      <c r="C19" t="s">
        <v>340</v>
      </c>
    </row>
    <row r="20" ht="15.75">
      <c r="C20" t="s">
        <v>346</v>
      </c>
    </row>
  </sheetData>
  <sheetProtection/>
  <mergeCells count="9">
    <mergeCell ref="H5:H7"/>
    <mergeCell ref="J5:K5"/>
    <mergeCell ref="I8:K8"/>
    <mergeCell ref="I3:K3"/>
    <mergeCell ref="B5:B6"/>
    <mergeCell ref="C5:C6"/>
    <mergeCell ref="D5:F5"/>
    <mergeCell ref="G5:G6"/>
    <mergeCell ref="B3:G3"/>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M145"/>
  <sheetViews>
    <sheetView zoomScale="85" zoomScaleNormal="85" zoomScalePageLayoutView="0" workbookViewId="0" topLeftCell="A10">
      <selection activeCell="A32" sqref="A32:K32"/>
    </sheetView>
  </sheetViews>
  <sheetFormatPr defaultColWidth="12.75390625" defaultRowHeight="15.75"/>
  <cols>
    <col min="1" max="1" width="5.375" style="59" customWidth="1"/>
    <col min="2" max="2" width="21.125" style="59" customWidth="1"/>
    <col min="3" max="3" width="21.25390625" style="59" customWidth="1"/>
    <col min="4" max="4" width="12.875" style="59" customWidth="1"/>
    <col min="5" max="5" width="11.625" style="59" customWidth="1"/>
    <col min="6" max="6" width="12.625" style="59" customWidth="1"/>
    <col min="7" max="8" width="10.375" style="59" customWidth="1"/>
    <col min="9" max="9" width="15.50390625" style="59" customWidth="1"/>
    <col min="10" max="10" width="12.625" style="59" customWidth="1"/>
    <col min="11" max="11" width="16.00390625" style="59" customWidth="1"/>
    <col min="12" max="16384" width="12.75390625" style="59" customWidth="1"/>
  </cols>
  <sheetData>
    <row r="1" spans="1:9" ht="15.75">
      <c r="A1" s="185" t="s">
        <v>353</v>
      </c>
      <c r="B1" s="185"/>
      <c r="C1" s="185"/>
      <c r="D1" s="185"/>
      <c r="E1" s="185"/>
      <c r="F1" s="185"/>
      <c r="G1" s="185"/>
      <c r="H1" s="185"/>
      <c r="I1" s="185"/>
    </row>
    <row r="2" spans="1:9" ht="15.75">
      <c r="A2" s="186"/>
      <c r="B2" s="186"/>
      <c r="C2" s="186"/>
      <c r="D2" s="186"/>
      <c r="E2" s="186"/>
      <c r="F2" s="186"/>
      <c r="G2" s="186"/>
      <c r="H2" s="186"/>
      <c r="I2" s="188"/>
    </row>
    <row r="3" spans="1:9" ht="15.75">
      <c r="A3" s="187" t="s">
        <v>159</v>
      </c>
      <c r="B3" s="187"/>
      <c r="C3" s="187"/>
      <c r="D3" s="187"/>
      <c r="E3" s="187"/>
      <c r="F3" s="187"/>
      <c r="G3" s="187"/>
      <c r="H3" s="187"/>
      <c r="I3" s="188"/>
    </row>
    <row r="4" spans="1:8" ht="85.5" customHeight="1">
      <c r="A4" s="98" t="s">
        <v>0</v>
      </c>
      <c r="B4" s="98" t="s">
        <v>1</v>
      </c>
      <c r="C4" s="123" t="s">
        <v>2</v>
      </c>
      <c r="D4" s="98" t="s">
        <v>20</v>
      </c>
      <c r="E4" s="98" t="s">
        <v>160</v>
      </c>
      <c r="F4" s="98" t="s">
        <v>372</v>
      </c>
      <c r="G4" s="98" t="s">
        <v>161</v>
      </c>
      <c r="H4" s="98" t="s">
        <v>34</v>
      </c>
    </row>
    <row r="5" spans="1:8" ht="15.75">
      <c r="A5" s="15">
        <v>1</v>
      </c>
      <c r="B5" s="15" t="s">
        <v>16</v>
      </c>
      <c r="C5" s="58" t="s">
        <v>5</v>
      </c>
      <c r="D5" s="57">
        <v>354.124</v>
      </c>
      <c r="E5" s="15" t="s">
        <v>294</v>
      </c>
      <c r="F5" s="15" t="s">
        <v>243</v>
      </c>
      <c r="G5" s="15">
        <v>95</v>
      </c>
      <c r="H5" s="15">
        <v>262</v>
      </c>
    </row>
    <row r="6" spans="1:13" ht="16.5">
      <c r="A6" s="15">
        <v>2</v>
      </c>
      <c r="B6" s="15" t="s">
        <v>17</v>
      </c>
      <c r="C6" s="58" t="s">
        <v>295</v>
      </c>
      <c r="D6" s="57">
        <v>57.821</v>
      </c>
      <c r="E6" s="119">
        <v>22</v>
      </c>
      <c r="F6" s="119">
        <v>0.38</v>
      </c>
      <c r="G6" s="119">
        <v>87</v>
      </c>
      <c r="H6" s="15" t="s">
        <v>301</v>
      </c>
      <c r="M6" s="120"/>
    </row>
    <row r="7" spans="1:8" ht="17.25" customHeight="1">
      <c r="A7" s="15">
        <v>3</v>
      </c>
      <c r="B7" s="15" t="s">
        <v>17</v>
      </c>
      <c r="C7" s="58" t="s">
        <v>391</v>
      </c>
      <c r="D7" s="57">
        <v>59.745</v>
      </c>
      <c r="E7" s="15" t="s">
        <v>281</v>
      </c>
      <c r="F7" s="15" t="s">
        <v>282</v>
      </c>
      <c r="G7" s="15">
        <v>95</v>
      </c>
      <c r="H7" s="15" t="s">
        <v>39</v>
      </c>
    </row>
    <row r="8" spans="1:8" ht="19.5" customHeight="1">
      <c r="A8" s="15">
        <v>4</v>
      </c>
      <c r="B8" s="15" t="s">
        <v>21</v>
      </c>
      <c r="C8" s="58" t="s">
        <v>6</v>
      </c>
      <c r="D8" s="61">
        <v>6.73</v>
      </c>
      <c r="E8" s="21" t="s">
        <v>388</v>
      </c>
      <c r="F8" s="21" t="s">
        <v>388</v>
      </c>
      <c r="G8" s="15">
        <v>100</v>
      </c>
      <c r="H8" s="61" t="s">
        <v>260</v>
      </c>
    </row>
    <row r="9" spans="1:8" ht="15.75">
      <c r="A9" s="15">
        <v>5</v>
      </c>
      <c r="B9" s="15" t="s">
        <v>21</v>
      </c>
      <c r="C9" s="58" t="s">
        <v>7</v>
      </c>
      <c r="D9" s="57">
        <v>10.641</v>
      </c>
      <c r="E9" s="15" t="s">
        <v>162</v>
      </c>
      <c r="F9" s="15" t="s">
        <v>163</v>
      </c>
      <c r="G9" s="15" t="s">
        <v>164</v>
      </c>
      <c r="H9" s="15" t="s">
        <v>165</v>
      </c>
    </row>
    <row r="10" spans="1:8" ht="15.75">
      <c r="A10" s="15">
        <v>6</v>
      </c>
      <c r="B10" s="15" t="s">
        <v>21</v>
      </c>
      <c r="C10" s="58" t="s">
        <v>8</v>
      </c>
      <c r="D10" s="57">
        <v>21.47</v>
      </c>
      <c r="E10" s="15" t="s">
        <v>253</v>
      </c>
      <c r="F10" s="15" t="s">
        <v>255</v>
      </c>
      <c r="G10" s="15">
        <v>83</v>
      </c>
      <c r="H10" s="15" t="s">
        <v>292</v>
      </c>
    </row>
    <row r="11" spans="1:8" ht="15.75">
      <c r="A11" s="15">
        <v>7</v>
      </c>
      <c r="B11" s="15" t="s">
        <v>21</v>
      </c>
      <c r="C11" s="58" t="s">
        <v>9</v>
      </c>
      <c r="D11" s="57">
        <v>12.017</v>
      </c>
      <c r="E11" s="15" t="s">
        <v>254</v>
      </c>
      <c r="F11" s="15" t="s">
        <v>256</v>
      </c>
      <c r="G11" s="15">
        <v>60</v>
      </c>
      <c r="H11" s="21" t="s">
        <v>293</v>
      </c>
    </row>
    <row r="12" spans="1:8" ht="15.75">
      <c r="A12" s="15">
        <v>8</v>
      </c>
      <c r="B12" s="15" t="s">
        <v>21</v>
      </c>
      <c r="C12" s="58" t="s">
        <v>10</v>
      </c>
      <c r="D12" s="57">
        <v>10.35</v>
      </c>
      <c r="E12" s="97">
        <v>3083</v>
      </c>
      <c r="F12" s="15" t="s">
        <v>270</v>
      </c>
      <c r="G12" s="15">
        <v>100</v>
      </c>
      <c r="H12" s="97">
        <v>3083</v>
      </c>
    </row>
    <row r="13" spans="1:8" ht="15.75">
      <c r="A13" s="15">
        <v>9</v>
      </c>
      <c r="B13" s="15" t="s">
        <v>21</v>
      </c>
      <c r="C13" s="58" t="s">
        <v>11</v>
      </c>
      <c r="D13" s="57">
        <v>11.24</v>
      </c>
      <c r="E13" s="97">
        <v>5811</v>
      </c>
      <c r="F13" s="15" t="s">
        <v>271</v>
      </c>
      <c r="G13" s="15">
        <v>100</v>
      </c>
      <c r="H13" s="97">
        <v>5811</v>
      </c>
    </row>
    <row r="14" spans="1:8" ht="15.75">
      <c r="A14" s="15">
        <v>10</v>
      </c>
      <c r="B14" s="15" t="s">
        <v>21</v>
      </c>
      <c r="C14" s="58" t="s">
        <v>12</v>
      </c>
      <c r="D14" s="57">
        <v>3.818</v>
      </c>
      <c r="E14" s="21" t="s">
        <v>388</v>
      </c>
      <c r="F14" s="21" t="s">
        <v>388</v>
      </c>
      <c r="G14" s="21" t="s">
        <v>313</v>
      </c>
      <c r="H14" s="15" t="s">
        <v>41</v>
      </c>
    </row>
    <row r="15" spans="1:8" ht="15.75">
      <c r="A15" s="15">
        <v>11</v>
      </c>
      <c r="B15" s="15" t="s">
        <v>21</v>
      </c>
      <c r="C15" s="58" t="s">
        <v>13</v>
      </c>
      <c r="D15" s="100">
        <v>7393</v>
      </c>
      <c r="E15" s="21" t="s">
        <v>388</v>
      </c>
      <c r="F15" s="21" t="s">
        <v>388</v>
      </c>
      <c r="G15" s="21" t="s">
        <v>388</v>
      </c>
      <c r="H15" s="21" t="s">
        <v>388</v>
      </c>
    </row>
    <row r="16" spans="1:8" s="126" customFormat="1" ht="15.75">
      <c r="A16" s="104"/>
      <c r="B16" s="104"/>
      <c r="C16" s="128"/>
      <c r="D16" s="129"/>
      <c r="E16" s="130"/>
      <c r="F16" s="130"/>
      <c r="G16" s="130"/>
      <c r="H16" s="130"/>
    </row>
    <row r="18" spans="1:10" ht="15.75">
      <c r="A18" s="179" t="s">
        <v>166</v>
      </c>
      <c r="B18" s="179"/>
      <c r="C18" s="179"/>
      <c r="D18" s="179"/>
      <c r="E18" s="179"/>
      <c r="F18" s="179"/>
      <c r="G18" s="179"/>
      <c r="H18" s="179"/>
      <c r="I18" s="179"/>
      <c r="J18" s="179"/>
    </row>
    <row r="19" spans="1:10" s="99" customFormat="1" ht="63">
      <c r="A19" s="98" t="s">
        <v>0</v>
      </c>
      <c r="B19" s="98" t="s">
        <v>1</v>
      </c>
      <c r="C19" s="98" t="s">
        <v>2</v>
      </c>
      <c r="D19" s="98" t="s">
        <v>167</v>
      </c>
      <c r="E19" s="180" t="s">
        <v>168</v>
      </c>
      <c r="F19" s="180"/>
      <c r="G19" s="180" t="s">
        <v>169</v>
      </c>
      <c r="H19" s="180"/>
      <c r="I19" s="180" t="s">
        <v>170</v>
      </c>
      <c r="J19" s="180"/>
    </row>
    <row r="20" spans="1:10" ht="15.75">
      <c r="A20" s="15">
        <v>1</v>
      </c>
      <c r="B20" s="15" t="s">
        <v>16</v>
      </c>
      <c r="C20" s="58" t="s">
        <v>5</v>
      </c>
      <c r="D20" s="15">
        <v>262</v>
      </c>
      <c r="E20" s="181" t="s">
        <v>244</v>
      </c>
      <c r="F20" s="181"/>
      <c r="G20" s="182">
        <v>100</v>
      </c>
      <c r="H20" s="182"/>
      <c r="I20" s="182">
        <v>21.038</v>
      </c>
      <c r="J20" s="182"/>
    </row>
    <row r="21" spans="1:10" ht="15.75">
      <c r="A21" s="15">
        <v>2</v>
      </c>
      <c r="B21" s="15" t="s">
        <v>17</v>
      </c>
      <c r="C21" s="58" t="s">
        <v>295</v>
      </c>
      <c r="D21" s="15">
        <v>19</v>
      </c>
      <c r="E21" s="181" t="s">
        <v>369</v>
      </c>
      <c r="F21" s="181"/>
      <c r="G21" s="182">
        <v>100</v>
      </c>
      <c r="H21" s="182"/>
      <c r="I21" s="183">
        <v>273</v>
      </c>
      <c r="J21" s="183"/>
    </row>
    <row r="22" spans="1:10" ht="18" customHeight="1">
      <c r="A22" s="15">
        <v>3</v>
      </c>
      <c r="B22" s="15" t="s">
        <v>17</v>
      </c>
      <c r="C22" s="58" t="s">
        <v>391</v>
      </c>
      <c r="D22" s="15" t="s">
        <v>283</v>
      </c>
      <c r="E22" s="181" t="s">
        <v>284</v>
      </c>
      <c r="F22" s="181"/>
      <c r="G22" s="182">
        <v>100</v>
      </c>
      <c r="H22" s="182"/>
      <c r="I22" s="181" t="s">
        <v>363</v>
      </c>
      <c r="J22" s="181"/>
    </row>
    <row r="23" spans="1:10" ht="21" customHeight="1">
      <c r="A23" s="15">
        <v>4</v>
      </c>
      <c r="B23" s="15" t="s">
        <v>21</v>
      </c>
      <c r="C23" s="58" t="s">
        <v>6</v>
      </c>
      <c r="D23" s="15" t="s">
        <v>260</v>
      </c>
      <c r="E23" s="189" t="s">
        <v>261</v>
      </c>
      <c r="F23" s="189"/>
      <c r="G23" s="182">
        <v>100</v>
      </c>
      <c r="H23" s="182"/>
      <c r="I23" s="190" t="s">
        <v>387</v>
      </c>
      <c r="J23" s="191"/>
    </row>
    <row r="24" spans="1:10" ht="17.25" customHeight="1">
      <c r="A24" s="15">
        <v>5</v>
      </c>
      <c r="B24" s="15" t="s">
        <v>21</v>
      </c>
      <c r="C24" s="58" t="s">
        <v>7</v>
      </c>
      <c r="D24" s="15" t="s">
        <v>171</v>
      </c>
      <c r="E24" s="181" t="s">
        <v>297</v>
      </c>
      <c r="F24" s="181"/>
      <c r="G24" s="182">
        <v>100</v>
      </c>
      <c r="H24" s="182"/>
      <c r="I24" s="182">
        <v>150.833</v>
      </c>
      <c r="J24" s="182"/>
    </row>
    <row r="25" spans="1:10" ht="15.75">
      <c r="A25" s="15">
        <v>6</v>
      </c>
      <c r="B25" s="15" t="s">
        <v>21</v>
      </c>
      <c r="C25" s="58" t="s">
        <v>8</v>
      </c>
      <c r="D25" s="15" t="s">
        <v>257</v>
      </c>
      <c r="E25" s="181" t="s">
        <v>131</v>
      </c>
      <c r="F25" s="181"/>
      <c r="G25" s="182">
        <v>100</v>
      </c>
      <c r="H25" s="182"/>
      <c r="I25" s="183">
        <v>403</v>
      </c>
      <c r="J25" s="183"/>
    </row>
    <row r="26" spans="1:10" ht="17.25" customHeight="1">
      <c r="A26" s="15">
        <v>7</v>
      </c>
      <c r="B26" s="15" t="s">
        <v>21</v>
      </c>
      <c r="C26" s="58" t="s">
        <v>9</v>
      </c>
      <c r="D26" s="15" t="s">
        <v>258</v>
      </c>
      <c r="E26" s="181" t="s">
        <v>259</v>
      </c>
      <c r="F26" s="181"/>
      <c r="G26" s="182">
        <v>100</v>
      </c>
      <c r="H26" s="182"/>
      <c r="I26" s="183">
        <v>295</v>
      </c>
      <c r="J26" s="183"/>
    </row>
    <row r="27" spans="1:10" ht="15.75">
      <c r="A27" s="15">
        <v>8</v>
      </c>
      <c r="B27" s="15" t="s">
        <v>21</v>
      </c>
      <c r="C27" s="58" t="s">
        <v>10</v>
      </c>
      <c r="D27" s="97">
        <v>3083</v>
      </c>
      <c r="E27" s="181" t="s">
        <v>272</v>
      </c>
      <c r="F27" s="181"/>
      <c r="G27" s="182">
        <v>100</v>
      </c>
      <c r="H27" s="182"/>
      <c r="I27" s="182" t="s">
        <v>274</v>
      </c>
      <c r="J27" s="182"/>
    </row>
    <row r="28" spans="1:10" ht="35.25" customHeight="1">
      <c r="A28" s="15">
        <v>9</v>
      </c>
      <c r="B28" s="15" t="s">
        <v>21</v>
      </c>
      <c r="C28" s="58" t="s">
        <v>11</v>
      </c>
      <c r="D28" s="97">
        <v>5811</v>
      </c>
      <c r="E28" s="181" t="s">
        <v>272</v>
      </c>
      <c r="F28" s="181"/>
      <c r="G28" s="182">
        <v>100</v>
      </c>
      <c r="H28" s="182"/>
      <c r="I28" s="182" t="s">
        <v>273</v>
      </c>
      <c r="J28" s="182"/>
    </row>
    <row r="29" spans="1:10" ht="18.75" customHeight="1">
      <c r="A29" s="15">
        <v>10</v>
      </c>
      <c r="B29" s="15" t="s">
        <v>21</v>
      </c>
      <c r="C29" s="58" t="s">
        <v>12</v>
      </c>
      <c r="D29" s="21" t="s">
        <v>41</v>
      </c>
      <c r="E29" s="190" t="s">
        <v>387</v>
      </c>
      <c r="F29" s="191"/>
      <c r="G29" s="190" t="s">
        <v>387</v>
      </c>
      <c r="H29" s="191"/>
      <c r="I29" s="190" t="s">
        <v>387</v>
      </c>
      <c r="J29" s="191"/>
    </row>
    <row r="30" spans="1:10" ht="16.5" customHeight="1">
      <c r="A30" s="15">
        <v>11</v>
      </c>
      <c r="B30" s="15" t="s">
        <v>21</v>
      </c>
      <c r="C30" s="58" t="s">
        <v>13</v>
      </c>
      <c r="D30" s="21" t="s">
        <v>388</v>
      </c>
      <c r="E30" s="189" t="s">
        <v>296</v>
      </c>
      <c r="F30" s="189"/>
      <c r="G30" s="190" t="s">
        <v>387</v>
      </c>
      <c r="H30" s="191"/>
      <c r="I30" s="190" t="s">
        <v>387</v>
      </c>
      <c r="J30" s="191"/>
    </row>
    <row r="32" spans="1:11" ht="16.5">
      <c r="A32" s="192" t="s">
        <v>172</v>
      </c>
      <c r="B32" s="192"/>
      <c r="C32" s="192"/>
      <c r="D32" s="192"/>
      <c r="E32" s="192"/>
      <c r="F32" s="192"/>
      <c r="G32" s="192"/>
      <c r="H32" s="192"/>
      <c r="I32" s="192"/>
      <c r="J32" s="192"/>
      <c r="K32" s="192"/>
    </row>
    <row r="33" spans="1:10" s="99" customFormat="1" ht="67.5" customHeight="1">
      <c r="A33" s="98" t="s">
        <v>0</v>
      </c>
      <c r="B33" s="98" t="s">
        <v>1</v>
      </c>
      <c r="C33" s="98" t="s">
        <v>2</v>
      </c>
      <c r="D33" s="118" t="s">
        <v>173</v>
      </c>
      <c r="E33" s="180" t="s">
        <v>174</v>
      </c>
      <c r="F33" s="180"/>
      <c r="G33" s="180" t="s">
        <v>175</v>
      </c>
      <c r="H33" s="180"/>
      <c r="I33" s="180" t="s">
        <v>176</v>
      </c>
      <c r="J33" s="180"/>
    </row>
    <row r="34" spans="1:10" ht="21" customHeight="1">
      <c r="A34" s="15">
        <v>1</v>
      </c>
      <c r="B34" s="15" t="s">
        <v>16</v>
      </c>
      <c r="C34" s="58" t="s">
        <v>5</v>
      </c>
      <c r="D34" s="93">
        <v>62</v>
      </c>
      <c r="E34" s="182" t="s">
        <v>54</v>
      </c>
      <c r="F34" s="182"/>
      <c r="G34" s="182">
        <v>100</v>
      </c>
      <c r="H34" s="182"/>
      <c r="I34" s="183">
        <v>61.115</v>
      </c>
      <c r="J34" s="183"/>
    </row>
    <row r="35" spans="1:10" ht="15.75">
      <c r="A35" s="15">
        <v>2</v>
      </c>
      <c r="B35" s="15" t="s">
        <v>17</v>
      </c>
      <c r="C35" s="58" t="s">
        <v>14</v>
      </c>
      <c r="D35" s="93">
        <v>19</v>
      </c>
      <c r="E35" s="182" t="s">
        <v>177</v>
      </c>
      <c r="F35" s="182"/>
      <c r="G35" s="182">
        <v>87</v>
      </c>
      <c r="H35" s="182"/>
      <c r="I35" s="183">
        <v>60.959</v>
      </c>
      <c r="J35" s="183"/>
    </row>
    <row r="36" spans="1:10" ht="31.5">
      <c r="A36" s="15">
        <v>3</v>
      </c>
      <c r="B36" s="15" t="s">
        <v>17</v>
      </c>
      <c r="C36" s="58" t="s">
        <v>15</v>
      </c>
      <c r="D36" s="93" t="s">
        <v>283</v>
      </c>
      <c r="E36" s="182" t="s">
        <v>177</v>
      </c>
      <c r="F36" s="182"/>
      <c r="G36" s="182">
        <v>100</v>
      </c>
      <c r="H36" s="182"/>
      <c r="I36" s="183">
        <v>56.695</v>
      </c>
      <c r="J36" s="183"/>
    </row>
    <row r="37" spans="1:10" ht="15.75">
      <c r="A37" s="15">
        <v>4</v>
      </c>
      <c r="B37" s="15" t="s">
        <v>21</v>
      </c>
      <c r="C37" s="58" t="s">
        <v>6</v>
      </c>
      <c r="D37" s="93" t="s">
        <v>260</v>
      </c>
      <c r="E37" s="182" t="s">
        <v>177</v>
      </c>
      <c r="F37" s="182"/>
      <c r="G37" s="182">
        <v>100</v>
      </c>
      <c r="H37" s="182"/>
      <c r="I37" s="193" t="s">
        <v>388</v>
      </c>
      <c r="J37" s="193"/>
    </row>
    <row r="38" spans="1:10" ht="15.75">
      <c r="A38" s="15">
        <v>5</v>
      </c>
      <c r="B38" s="15" t="s">
        <v>21</v>
      </c>
      <c r="C38" s="58" t="s">
        <v>7</v>
      </c>
      <c r="D38" s="93">
        <v>5</v>
      </c>
      <c r="E38" s="182" t="s">
        <v>177</v>
      </c>
      <c r="F38" s="182"/>
      <c r="G38" s="182">
        <v>100</v>
      </c>
      <c r="H38" s="182"/>
      <c r="I38" s="183">
        <v>46</v>
      </c>
      <c r="J38" s="183"/>
    </row>
    <row r="39" spans="1:10" ht="15.75">
      <c r="A39" s="15">
        <v>6</v>
      </c>
      <c r="B39" s="15" t="s">
        <v>21</v>
      </c>
      <c r="C39" s="58" t="s">
        <v>8</v>
      </c>
      <c r="D39" s="93" t="s">
        <v>257</v>
      </c>
      <c r="E39" s="182" t="s">
        <v>177</v>
      </c>
      <c r="F39" s="182"/>
      <c r="G39" s="182">
        <v>100</v>
      </c>
      <c r="H39" s="182"/>
      <c r="I39" s="183">
        <v>110</v>
      </c>
      <c r="J39" s="183"/>
    </row>
    <row r="40" spans="1:10" ht="15.75">
      <c r="A40" s="15">
        <v>7</v>
      </c>
      <c r="B40" s="15" t="s">
        <v>21</v>
      </c>
      <c r="C40" s="58" t="s">
        <v>9</v>
      </c>
      <c r="D40" s="93" t="s">
        <v>258</v>
      </c>
      <c r="E40" s="182" t="s">
        <v>177</v>
      </c>
      <c r="F40" s="182"/>
      <c r="G40" s="182">
        <v>100</v>
      </c>
      <c r="H40" s="182"/>
      <c r="I40" s="183">
        <v>110</v>
      </c>
      <c r="J40" s="183"/>
    </row>
    <row r="41" spans="1:10" ht="15.75">
      <c r="A41" s="15">
        <v>8</v>
      </c>
      <c r="B41" s="15" t="s">
        <v>21</v>
      </c>
      <c r="C41" s="58" t="s">
        <v>10</v>
      </c>
      <c r="D41" s="115">
        <v>3083</v>
      </c>
      <c r="E41" s="182" t="s">
        <v>54</v>
      </c>
      <c r="F41" s="182"/>
      <c r="G41" s="182">
        <v>100</v>
      </c>
      <c r="H41" s="182"/>
      <c r="I41" s="183">
        <v>56.695</v>
      </c>
      <c r="J41" s="183"/>
    </row>
    <row r="42" spans="1:10" ht="15.75">
      <c r="A42" s="15">
        <v>9</v>
      </c>
      <c r="B42" s="15" t="s">
        <v>21</v>
      </c>
      <c r="C42" s="58" t="s">
        <v>11</v>
      </c>
      <c r="D42" s="115">
        <v>5811</v>
      </c>
      <c r="E42" s="182" t="s">
        <v>54</v>
      </c>
      <c r="F42" s="182"/>
      <c r="G42" s="182">
        <v>100</v>
      </c>
      <c r="H42" s="182"/>
      <c r="I42" s="183">
        <v>56.695</v>
      </c>
      <c r="J42" s="183"/>
    </row>
    <row r="43" spans="1:10" ht="15.75">
      <c r="A43" s="15">
        <v>10</v>
      </c>
      <c r="B43" s="15" t="s">
        <v>21</v>
      </c>
      <c r="C43" s="58" t="s">
        <v>12</v>
      </c>
      <c r="D43" s="116" t="s">
        <v>41</v>
      </c>
      <c r="E43" s="182" t="s">
        <v>177</v>
      </c>
      <c r="F43" s="182"/>
      <c r="G43" s="193" t="s">
        <v>388</v>
      </c>
      <c r="H43" s="193"/>
      <c r="I43" s="193" t="s">
        <v>388</v>
      </c>
      <c r="J43" s="193"/>
    </row>
    <row r="44" spans="1:10" ht="15.75">
      <c r="A44" s="15">
        <v>11</v>
      </c>
      <c r="B44" s="15" t="s">
        <v>21</v>
      </c>
      <c r="C44" s="58" t="s">
        <v>13</v>
      </c>
      <c r="D44" s="117" t="s">
        <v>388</v>
      </c>
      <c r="E44" s="182" t="s">
        <v>177</v>
      </c>
      <c r="F44" s="182"/>
      <c r="G44" s="193" t="s">
        <v>388</v>
      </c>
      <c r="H44" s="193"/>
      <c r="I44" s="193" t="s">
        <v>388</v>
      </c>
      <c r="J44" s="193"/>
    </row>
    <row r="45" spans="1:11" ht="34.5" customHeight="1">
      <c r="A45" s="184" t="s">
        <v>245</v>
      </c>
      <c r="B45" s="184"/>
      <c r="C45" s="184"/>
      <c r="D45" s="184"/>
      <c r="E45" s="184"/>
      <c r="F45" s="184"/>
      <c r="G45" s="184"/>
      <c r="H45" s="184"/>
      <c r="I45" s="184"/>
      <c r="J45" s="184"/>
      <c r="K45" s="122"/>
    </row>
    <row r="47" spans="1:6" s="99" customFormat="1" ht="15.75">
      <c r="A47" s="195" t="s">
        <v>178</v>
      </c>
      <c r="B47" s="195"/>
      <c r="C47" s="195"/>
      <c r="D47" s="195"/>
      <c r="E47" s="195"/>
      <c r="F47" s="195"/>
    </row>
    <row r="48" spans="1:6" ht="47.25">
      <c r="A48" s="98" t="s">
        <v>0</v>
      </c>
      <c r="B48" s="98" t="s">
        <v>179</v>
      </c>
      <c r="C48" s="98" t="s">
        <v>180</v>
      </c>
      <c r="D48" s="98" t="s">
        <v>181</v>
      </c>
      <c r="E48" s="98" t="s">
        <v>182</v>
      </c>
      <c r="F48" s="98" t="s">
        <v>183</v>
      </c>
    </row>
    <row r="49" spans="1:6" ht="15.75">
      <c r="A49" s="15">
        <v>1</v>
      </c>
      <c r="B49" s="58" t="s">
        <v>5</v>
      </c>
      <c r="C49" s="15">
        <v>51.694</v>
      </c>
      <c r="D49" s="15">
        <v>26.218</v>
      </c>
      <c r="E49" s="15">
        <v>1.331</v>
      </c>
      <c r="F49" s="15">
        <v>79.243</v>
      </c>
    </row>
    <row r="50" spans="1:6" ht="15.75">
      <c r="A50" s="15">
        <v>2</v>
      </c>
      <c r="B50" s="58" t="s">
        <v>184</v>
      </c>
      <c r="C50" s="15" t="s">
        <v>356</v>
      </c>
      <c r="D50" s="15" t="s">
        <v>357</v>
      </c>
      <c r="E50" s="15" t="s">
        <v>358</v>
      </c>
      <c r="F50" s="15" t="s">
        <v>359</v>
      </c>
    </row>
    <row r="51" spans="1:6" ht="15" customHeight="1">
      <c r="A51" s="15">
        <v>3</v>
      </c>
      <c r="B51" s="58" t="s">
        <v>185</v>
      </c>
      <c r="C51" s="15">
        <v>4.464</v>
      </c>
      <c r="D51" s="15">
        <v>1.66</v>
      </c>
      <c r="E51" s="15">
        <v>488</v>
      </c>
      <c r="F51" s="15">
        <v>6.612</v>
      </c>
    </row>
    <row r="52" spans="1:6" ht="15" customHeight="1">
      <c r="A52" s="15">
        <v>4</v>
      </c>
      <c r="B52" s="58" t="s">
        <v>107</v>
      </c>
      <c r="C52" s="196">
        <v>4697</v>
      </c>
      <c r="D52" s="197"/>
      <c r="E52" s="197"/>
      <c r="F52" s="21" t="s">
        <v>386</v>
      </c>
    </row>
    <row r="53" spans="1:6" ht="16.5" customHeight="1">
      <c r="A53" s="15">
        <v>5</v>
      </c>
      <c r="B53" s="58" t="s">
        <v>96</v>
      </c>
      <c r="C53" s="15">
        <v>2.452</v>
      </c>
      <c r="D53" s="15">
        <v>1.566</v>
      </c>
      <c r="E53" s="15" t="s">
        <v>186</v>
      </c>
      <c r="F53" s="15" t="s">
        <v>187</v>
      </c>
    </row>
    <row r="54" spans="1:6" ht="15.75" customHeight="1">
      <c r="A54" s="15">
        <v>6</v>
      </c>
      <c r="B54" s="58" t="s">
        <v>91</v>
      </c>
      <c r="C54" s="15">
        <v>4090</v>
      </c>
      <c r="D54" s="15">
        <v>6540</v>
      </c>
      <c r="E54" s="15"/>
      <c r="F54" s="15">
        <v>10630</v>
      </c>
    </row>
    <row r="55" spans="1:6" ht="31.5" customHeight="1">
      <c r="A55" s="15">
        <v>7</v>
      </c>
      <c r="B55" s="58" t="s">
        <v>84</v>
      </c>
      <c r="C55" s="57" t="s">
        <v>279</v>
      </c>
      <c r="D55" s="15" t="s">
        <v>275</v>
      </c>
      <c r="E55" s="97">
        <v>963445</v>
      </c>
      <c r="F55" s="15" t="s">
        <v>276</v>
      </c>
    </row>
    <row r="56" spans="1:6" ht="15" customHeight="1">
      <c r="A56" s="15">
        <v>8</v>
      </c>
      <c r="B56" s="58" t="s">
        <v>116</v>
      </c>
      <c r="C56" s="21" t="s">
        <v>386</v>
      </c>
      <c r="D56" s="21" t="s">
        <v>386</v>
      </c>
      <c r="E56" s="21" t="s">
        <v>386</v>
      </c>
      <c r="F56" s="21" t="s">
        <v>386</v>
      </c>
    </row>
    <row r="57" spans="1:6" ht="15.75">
      <c r="A57" s="15">
        <v>9</v>
      </c>
      <c r="B57" s="58" t="s">
        <v>111</v>
      </c>
      <c r="C57" s="21" t="s">
        <v>386</v>
      </c>
      <c r="D57" s="21" t="s">
        <v>386</v>
      </c>
      <c r="E57" s="21" t="s">
        <v>386</v>
      </c>
      <c r="F57" s="21" t="s">
        <v>386</v>
      </c>
    </row>
    <row r="58" spans="1:7" ht="33.75" customHeight="1">
      <c r="A58" s="194" t="s">
        <v>246</v>
      </c>
      <c r="B58" s="194"/>
      <c r="C58" s="194"/>
      <c r="D58" s="194"/>
      <c r="E58" s="194"/>
      <c r="F58" s="194"/>
      <c r="G58" s="194"/>
    </row>
    <row r="59" spans="1:6" s="99" customFormat="1" ht="27.75" customHeight="1">
      <c r="A59" s="175" t="s">
        <v>188</v>
      </c>
      <c r="B59" s="175"/>
      <c r="C59" s="175"/>
      <c r="D59" s="175"/>
      <c r="E59" s="175"/>
      <c r="F59" s="175"/>
    </row>
    <row r="60" spans="1:6" ht="94.5">
      <c r="A60" s="98" t="s">
        <v>0</v>
      </c>
      <c r="B60" s="98" t="s">
        <v>179</v>
      </c>
      <c r="C60" s="98" t="s">
        <v>189</v>
      </c>
      <c r="D60" s="98" t="s">
        <v>190</v>
      </c>
      <c r="E60" s="98" t="s">
        <v>191</v>
      </c>
      <c r="F60" s="98" t="s">
        <v>192</v>
      </c>
    </row>
    <row r="61" spans="1:6" ht="15.75">
      <c r="A61" s="15">
        <v>1</v>
      </c>
      <c r="B61" s="58" t="s">
        <v>5</v>
      </c>
      <c r="C61" s="57" t="s">
        <v>56</v>
      </c>
      <c r="D61" s="57">
        <v>315.707</v>
      </c>
      <c r="E61" s="21" t="s">
        <v>388</v>
      </c>
      <c r="F61" s="57">
        <v>17.304</v>
      </c>
    </row>
    <row r="62" spans="1:6" ht="58.5" customHeight="1">
      <c r="A62" s="15">
        <v>2</v>
      </c>
      <c r="B62" s="58" t="s">
        <v>184</v>
      </c>
      <c r="C62" s="57" t="s">
        <v>56</v>
      </c>
      <c r="D62" s="64" t="s">
        <v>392</v>
      </c>
      <c r="E62" s="21" t="s">
        <v>388</v>
      </c>
      <c r="F62" s="21" t="s">
        <v>388</v>
      </c>
    </row>
    <row r="63" spans="1:6" ht="15.75">
      <c r="A63" s="15">
        <v>3</v>
      </c>
      <c r="B63" s="58" t="s">
        <v>185</v>
      </c>
      <c r="C63" s="57" t="s">
        <v>56</v>
      </c>
      <c r="D63" s="21" t="s">
        <v>388</v>
      </c>
      <c r="E63" s="21" t="s">
        <v>388</v>
      </c>
      <c r="F63" s="57">
        <v>1.061</v>
      </c>
    </row>
    <row r="64" spans="1:6" ht="23.25" customHeight="1">
      <c r="A64" s="15">
        <v>4</v>
      </c>
      <c r="B64" s="58" t="s">
        <v>107</v>
      </c>
      <c r="C64" s="61" t="s">
        <v>56</v>
      </c>
      <c r="D64" s="21" t="s">
        <v>388</v>
      </c>
      <c r="E64" s="21" t="s">
        <v>388</v>
      </c>
      <c r="F64" s="21"/>
    </row>
    <row r="65" spans="1:6" ht="22.5" customHeight="1">
      <c r="A65" s="15">
        <v>5</v>
      </c>
      <c r="B65" s="58" t="s">
        <v>96</v>
      </c>
      <c r="C65" s="57">
        <v>12</v>
      </c>
      <c r="D65" s="57">
        <v>35</v>
      </c>
      <c r="E65" s="57" t="s">
        <v>193</v>
      </c>
      <c r="F65" s="57">
        <v>2.499</v>
      </c>
    </row>
    <row r="66" spans="1:6" ht="31.5" customHeight="1">
      <c r="A66" s="15">
        <v>6</v>
      </c>
      <c r="B66" s="58" t="s">
        <v>91</v>
      </c>
      <c r="C66" s="57" t="s">
        <v>56</v>
      </c>
      <c r="D66" s="57" t="s">
        <v>262</v>
      </c>
      <c r="E66" s="100">
        <v>95</v>
      </c>
      <c r="F66" s="57">
        <v>5.173</v>
      </c>
    </row>
    <row r="67" spans="1:6" ht="33" customHeight="1">
      <c r="A67" s="15">
        <v>7</v>
      </c>
      <c r="B67" s="58" t="s">
        <v>84</v>
      </c>
      <c r="C67" s="57" t="s">
        <v>56</v>
      </c>
      <c r="D67" s="57" t="s">
        <v>278</v>
      </c>
      <c r="E67" s="21" t="s">
        <v>388</v>
      </c>
      <c r="F67" s="57" t="s">
        <v>277</v>
      </c>
    </row>
    <row r="68" spans="1:6" ht="23.25" customHeight="1">
      <c r="A68" s="15">
        <v>8</v>
      </c>
      <c r="B68" s="58" t="s">
        <v>116</v>
      </c>
      <c r="C68" s="57" t="s">
        <v>56</v>
      </c>
      <c r="D68" s="21" t="s">
        <v>388</v>
      </c>
      <c r="E68" s="21"/>
      <c r="F68" s="21" t="s">
        <v>388</v>
      </c>
    </row>
    <row r="69" spans="1:6" ht="21" customHeight="1">
      <c r="A69" s="15">
        <v>9</v>
      </c>
      <c r="B69" s="58" t="s">
        <v>111</v>
      </c>
      <c r="C69" s="57" t="s">
        <v>56</v>
      </c>
      <c r="D69" s="21" t="s">
        <v>388</v>
      </c>
      <c r="E69" s="21" t="s">
        <v>388</v>
      </c>
      <c r="F69" s="21" t="s">
        <v>388</v>
      </c>
    </row>
    <row r="70" spans="1:7" ht="16.5" customHeight="1">
      <c r="A70" s="194" t="s">
        <v>264</v>
      </c>
      <c r="B70" s="194"/>
      <c r="C70" s="194"/>
      <c r="D70" s="194"/>
      <c r="E70" s="194"/>
      <c r="F70" s="194"/>
      <c r="G70" s="194"/>
    </row>
    <row r="71" spans="1:7" ht="33" customHeight="1">
      <c r="A71" s="194" t="s">
        <v>265</v>
      </c>
      <c r="B71" s="194"/>
      <c r="C71" s="194"/>
      <c r="D71" s="194"/>
      <c r="E71" s="194"/>
      <c r="F71" s="194"/>
      <c r="G71" s="194"/>
    </row>
    <row r="72" spans="1:7" ht="48.75" customHeight="1">
      <c r="A72" s="194" t="s">
        <v>263</v>
      </c>
      <c r="B72" s="194"/>
      <c r="C72" s="194"/>
      <c r="D72" s="194"/>
      <c r="E72" s="194"/>
      <c r="F72" s="194"/>
      <c r="G72" s="194"/>
    </row>
    <row r="74" spans="1:7" s="99" customFormat="1" ht="15.75">
      <c r="A74" s="213" t="s">
        <v>194</v>
      </c>
      <c r="B74" s="214"/>
      <c r="C74" s="214"/>
      <c r="D74" s="214"/>
      <c r="E74" s="214"/>
      <c r="F74" s="214"/>
      <c r="G74" s="215"/>
    </row>
    <row r="75" spans="1:7" ht="63">
      <c r="A75" s="98" t="s">
        <v>0</v>
      </c>
      <c r="B75" s="98" t="s">
        <v>179</v>
      </c>
      <c r="C75" s="98" t="s">
        <v>195</v>
      </c>
      <c r="D75" s="98" t="s">
        <v>360</v>
      </c>
      <c r="E75" s="98" t="s">
        <v>196</v>
      </c>
      <c r="F75" s="180" t="s">
        <v>197</v>
      </c>
      <c r="G75" s="180"/>
    </row>
    <row r="76" spans="1:7" ht="19.5" customHeight="1">
      <c r="A76" s="15">
        <v>1</v>
      </c>
      <c r="B76" s="58" t="s">
        <v>5</v>
      </c>
      <c r="C76" s="15"/>
      <c r="D76" s="15"/>
      <c r="E76" s="15"/>
      <c r="F76" s="182"/>
      <c r="G76" s="182"/>
    </row>
    <row r="77" spans="1:7" ht="17.25" customHeight="1">
      <c r="A77" s="15">
        <v>2</v>
      </c>
      <c r="B77" s="58" t="s">
        <v>184</v>
      </c>
      <c r="C77" s="15">
        <v>0</v>
      </c>
      <c r="D77" s="57">
        <v>5.15</v>
      </c>
      <c r="E77" s="57">
        <v>5.15</v>
      </c>
      <c r="F77" s="183">
        <v>10.3</v>
      </c>
      <c r="G77" s="183"/>
    </row>
    <row r="78" spans="1:7" ht="19.5" customHeight="1">
      <c r="A78" s="15">
        <v>3</v>
      </c>
      <c r="B78" s="58" t="s">
        <v>185</v>
      </c>
      <c r="C78" s="15">
        <v>0</v>
      </c>
      <c r="D78" s="15">
        <v>5.551</v>
      </c>
      <c r="E78" s="15">
        <v>1.061</v>
      </c>
      <c r="F78" s="182">
        <v>6.612</v>
      </c>
      <c r="G78" s="182"/>
    </row>
    <row r="79" spans="1:7" ht="19.5" customHeight="1">
      <c r="A79" s="15">
        <v>4</v>
      </c>
      <c r="B79" s="58" t="s">
        <v>107</v>
      </c>
      <c r="C79" s="21" t="s">
        <v>388</v>
      </c>
      <c r="D79" s="21" t="s">
        <v>388</v>
      </c>
      <c r="E79" s="21" t="s">
        <v>388</v>
      </c>
      <c r="F79" s="197" t="s">
        <v>388</v>
      </c>
      <c r="G79" s="197"/>
    </row>
    <row r="80" spans="1:7" ht="19.5" customHeight="1">
      <c r="A80" s="15">
        <v>5</v>
      </c>
      <c r="B80" s="58" t="s">
        <v>96</v>
      </c>
      <c r="C80" s="15">
        <v>0</v>
      </c>
      <c r="D80" s="15" t="s">
        <v>198</v>
      </c>
      <c r="E80" s="15" t="s">
        <v>199</v>
      </c>
      <c r="F80" s="182" t="s">
        <v>200</v>
      </c>
      <c r="G80" s="182"/>
    </row>
    <row r="81" spans="1:7" ht="18.75" customHeight="1">
      <c r="A81" s="15">
        <v>6</v>
      </c>
      <c r="B81" s="58" t="s">
        <v>91</v>
      </c>
      <c r="C81" s="57">
        <v>5.6</v>
      </c>
      <c r="D81" s="57">
        <v>1.2</v>
      </c>
      <c r="E81" s="15">
        <v>5.173</v>
      </c>
      <c r="F81" s="182">
        <v>11.973</v>
      </c>
      <c r="G81" s="182"/>
    </row>
    <row r="82" spans="1:7" ht="111" customHeight="1">
      <c r="A82" s="15">
        <v>7</v>
      </c>
      <c r="B82" s="58" t="s">
        <v>84</v>
      </c>
      <c r="C82" s="15">
        <v>0</v>
      </c>
      <c r="D82" s="15" t="s">
        <v>276</v>
      </c>
      <c r="E82" s="15" t="s">
        <v>280</v>
      </c>
      <c r="F82" s="182" t="s">
        <v>276</v>
      </c>
      <c r="G82" s="182"/>
    </row>
    <row r="83" spans="1:7" ht="16.5" customHeight="1">
      <c r="A83" s="15">
        <v>8</v>
      </c>
      <c r="B83" s="58" t="s">
        <v>116</v>
      </c>
      <c r="C83" s="21" t="s">
        <v>388</v>
      </c>
      <c r="D83" s="21" t="s">
        <v>388</v>
      </c>
      <c r="E83" s="21" t="s">
        <v>388</v>
      </c>
      <c r="F83" s="197" t="s">
        <v>388</v>
      </c>
      <c r="G83" s="197"/>
    </row>
    <row r="84" spans="1:7" ht="15.75">
      <c r="A84" s="15">
        <v>9</v>
      </c>
      <c r="B84" s="58" t="s">
        <v>111</v>
      </c>
      <c r="C84" s="21" t="s">
        <v>388</v>
      </c>
      <c r="D84" s="21" t="s">
        <v>388</v>
      </c>
      <c r="E84" s="21" t="s">
        <v>388</v>
      </c>
      <c r="F84" s="197" t="s">
        <v>388</v>
      </c>
      <c r="G84" s="197"/>
    </row>
    <row r="85" spans="7:12" ht="15.75">
      <c r="G85" s="105"/>
      <c r="H85" s="105"/>
      <c r="I85" s="105"/>
      <c r="J85" s="105"/>
      <c r="K85" s="105"/>
      <c r="L85" s="105"/>
    </row>
    <row r="86" spans="1:12" s="99" customFormat="1" ht="24.75" customHeight="1">
      <c r="A86" s="176" t="s">
        <v>201</v>
      </c>
      <c r="B86" s="177"/>
      <c r="C86" s="177"/>
      <c r="D86" s="177"/>
      <c r="E86" s="177"/>
      <c r="F86" s="178"/>
      <c r="G86" s="103"/>
      <c r="H86" s="103"/>
      <c r="I86" s="103"/>
      <c r="J86" s="103"/>
      <c r="K86" s="103"/>
      <c r="L86" s="30"/>
    </row>
    <row r="87" spans="1:12" ht="69" customHeight="1">
      <c r="A87" s="98" t="s">
        <v>0</v>
      </c>
      <c r="B87" s="98" t="s">
        <v>179</v>
      </c>
      <c r="C87" s="98" t="s">
        <v>202</v>
      </c>
      <c r="D87" s="98" t="s">
        <v>203</v>
      </c>
      <c r="E87" s="98" t="s">
        <v>204</v>
      </c>
      <c r="F87" s="98" t="s">
        <v>205</v>
      </c>
      <c r="G87" s="104"/>
      <c r="H87" s="105"/>
      <c r="I87" s="104"/>
      <c r="J87" s="105"/>
      <c r="K87" s="104"/>
      <c r="L87" s="105"/>
    </row>
    <row r="88" spans="1:12" ht="15.75">
      <c r="A88" s="15">
        <v>1</v>
      </c>
      <c r="B88" s="58" t="s">
        <v>5</v>
      </c>
      <c r="C88" s="102">
        <v>51.079</v>
      </c>
      <c r="D88" s="102">
        <v>26.165</v>
      </c>
      <c r="E88" s="102">
        <v>1.392</v>
      </c>
      <c r="F88" s="102">
        <v>79.266</v>
      </c>
      <c r="G88" s="105"/>
      <c r="H88" s="105"/>
      <c r="I88" s="105"/>
      <c r="J88" s="105"/>
      <c r="K88" s="105"/>
      <c r="L88" s="105"/>
    </row>
    <row r="89" spans="1:12" ht="20.25" customHeight="1">
      <c r="A89" s="15">
        <v>2</v>
      </c>
      <c r="B89" s="58" t="s">
        <v>184</v>
      </c>
      <c r="C89" s="101">
        <v>6.632</v>
      </c>
      <c r="D89" s="101">
        <v>2.782</v>
      </c>
      <c r="E89" s="101">
        <v>2.406</v>
      </c>
      <c r="F89" s="101">
        <v>1.444</v>
      </c>
      <c r="G89" s="105"/>
      <c r="H89" s="105"/>
      <c r="I89" s="105"/>
      <c r="J89" s="105"/>
      <c r="K89" s="105"/>
      <c r="L89" s="105"/>
    </row>
    <row r="90" spans="1:12" ht="20.25" customHeight="1">
      <c r="A90" s="15">
        <v>3</v>
      </c>
      <c r="B90" s="58" t="s">
        <v>185</v>
      </c>
      <c r="C90" s="102">
        <v>0</v>
      </c>
      <c r="D90" s="102">
        <v>0</v>
      </c>
      <c r="E90" s="102">
        <v>0</v>
      </c>
      <c r="F90" s="102">
        <v>0</v>
      </c>
      <c r="G90" s="105"/>
      <c r="H90" s="105"/>
      <c r="I90" s="105"/>
      <c r="J90" s="105"/>
      <c r="K90" s="105"/>
      <c r="L90" s="105"/>
    </row>
    <row r="91" spans="1:12" ht="15.75" customHeight="1">
      <c r="A91" s="15">
        <v>4</v>
      </c>
      <c r="B91" s="58" t="s">
        <v>107</v>
      </c>
      <c r="C91" s="102" t="s">
        <v>388</v>
      </c>
      <c r="D91" s="102" t="s">
        <v>388</v>
      </c>
      <c r="E91" s="102" t="s">
        <v>388</v>
      </c>
      <c r="F91" s="102" t="s">
        <v>388</v>
      </c>
      <c r="G91" s="105"/>
      <c r="H91" s="105"/>
      <c r="I91" s="105"/>
      <c r="J91" s="105"/>
      <c r="K91" s="105"/>
      <c r="L91" s="105"/>
    </row>
    <row r="92" spans="1:12" ht="18" customHeight="1">
      <c r="A92" s="15">
        <v>5</v>
      </c>
      <c r="B92" s="58" t="s">
        <v>96</v>
      </c>
      <c r="C92" s="102" t="s">
        <v>206</v>
      </c>
      <c r="D92" s="102" t="s">
        <v>207</v>
      </c>
      <c r="E92" s="102" t="s">
        <v>208</v>
      </c>
      <c r="F92" s="102" t="s">
        <v>209</v>
      </c>
      <c r="G92" s="105"/>
      <c r="H92" s="105"/>
      <c r="I92" s="105"/>
      <c r="J92" s="105"/>
      <c r="K92" s="105"/>
      <c r="L92" s="105"/>
    </row>
    <row r="93" spans="1:12" ht="19.5" customHeight="1">
      <c r="A93" s="15">
        <v>6</v>
      </c>
      <c r="B93" s="58" t="s">
        <v>91</v>
      </c>
      <c r="C93" s="102">
        <v>5.021</v>
      </c>
      <c r="D93" s="102">
        <v>6.573</v>
      </c>
      <c r="E93" s="102">
        <v>2.109</v>
      </c>
      <c r="F93" s="102">
        <v>13.703</v>
      </c>
      <c r="G93" s="105"/>
      <c r="H93" s="105"/>
      <c r="I93" s="105"/>
      <c r="J93" s="105"/>
      <c r="K93" s="105"/>
      <c r="L93" s="105"/>
    </row>
    <row r="94" spans="1:12" ht="16.5" customHeight="1">
      <c r="A94" s="15">
        <v>7</v>
      </c>
      <c r="B94" s="58" t="s">
        <v>84</v>
      </c>
      <c r="C94" s="102">
        <v>0</v>
      </c>
      <c r="D94" s="102">
        <v>0</v>
      </c>
      <c r="E94" s="102">
        <v>0</v>
      </c>
      <c r="F94" s="102">
        <v>0</v>
      </c>
      <c r="G94" s="105"/>
      <c r="H94" s="105"/>
      <c r="I94" s="105"/>
      <c r="J94" s="105"/>
      <c r="K94" s="105"/>
      <c r="L94" s="105"/>
    </row>
    <row r="95" spans="1:13" ht="16.5" customHeight="1">
      <c r="A95" s="15">
        <v>8</v>
      </c>
      <c r="B95" s="58" t="s">
        <v>116</v>
      </c>
      <c r="C95" s="102" t="s">
        <v>388</v>
      </c>
      <c r="D95" s="102" t="s">
        <v>388</v>
      </c>
      <c r="E95" s="102" t="s">
        <v>388</v>
      </c>
      <c r="F95" s="102" t="s">
        <v>388</v>
      </c>
      <c r="G95" s="105"/>
      <c r="H95" s="105"/>
      <c r="I95" s="105"/>
      <c r="J95" s="105"/>
      <c r="K95" s="105"/>
      <c r="L95" s="105"/>
      <c r="M95" s="105"/>
    </row>
    <row r="96" spans="1:13" ht="19.5" customHeight="1">
      <c r="A96" s="15">
        <v>9</v>
      </c>
      <c r="B96" s="58" t="s">
        <v>111</v>
      </c>
      <c r="C96" s="102" t="s">
        <v>388</v>
      </c>
      <c r="D96" s="102" t="s">
        <v>388</v>
      </c>
      <c r="E96" s="102" t="s">
        <v>388</v>
      </c>
      <c r="F96" s="102" t="s">
        <v>388</v>
      </c>
      <c r="G96" s="105"/>
      <c r="H96" s="105"/>
      <c r="I96" s="202"/>
      <c r="J96" s="202"/>
      <c r="K96" s="202"/>
      <c r="L96" s="202"/>
      <c r="M96" s="105"/>
    </row>
    <row r="97" spans="1:13" ht="31.5" customHeight="1">
      <c r="A97" s="194" t="s">
        <v>246</v>
      </c>
      <c r="B97" s="194"/>
      <c r="C97" s="194"/>
      <c r="D97" s="194"/>
      <c r="E97" s="194"/>
      <c r="F97" s="194"/>
      <c r="G97" s="194"/>
      <c r="H97" s="105"/>
      <c r="I97" s="105"/>
      <c r="J97" s="105"/>
      <c r="K97" s="105"/>
      <c r="L97" s="105"/>
      <c r="M97" s="105"/>
    </row>
    <row r="98" spans="1:13" ht="15.75">
      <c r="A98" s="106"/>
      <c r="B98" s="207"/>
      <c r="C98" s="207"/>
      <c r="D98" s="207"/>
      <c r="E98" s="207"/>
      <c r="F98" s="207"/>
      <c r="G98" s="208"/>
      <c r="H98" s="202"/>
      <c r="I98" s="202"/>
      <c r="J98" s="202"/>
      <c r="K98" s="202"/>
      <c r="L98" s="105"/>
      <c r="M98" s="105"/>
    </row>
    <row r="99" spans="1:8" s="99" customFormat="1" ht="15.75">
      <c r="A99" s="203" t="s">
        <v>210</v>
      </c>
      <c r="B99" s="203"/>
      <c r="C99" s="203"/>
      <c r="D99" s="203"/>
      <c r="E99" s="203"/>
      <c r="F99" s="203"/>
      <c r="G99" s="203"/>
      <c r="H99" s="206"/>
    </row>
    <row r="100" spans="1:8" ht="47.25">
      <c r="A100" s="98" t="s">
        <v>0</v>
      </c>
      <c r="B100" s="98" t="s">
        <v>211</v>
      </c>
      <c r="C100" s="98" t="s">
        <v>212</v>
      </c>
      <c r="D100" s="98" t="s">
        <v>213</v>
      </c>
      <c r="E100" s="98" t="s">
        <v>214</v>
      </c>
      <c r="F100" s="98" t="s">
        <v>215</v>
      </c>
      <c r="G100" s="98" t="s">
        <v>291</v>
      </c>
      <c r="H100" s="98" t="s">
        <v>216</v>
      </c>
    </row>
    <row r="101" spans="1:8" ht="15.75" customHeight="1">
      <c r="A101" s="199" t="s">
        <v>217</v>
      </c>
      <c r="B101" s="200"/>
      <c r="C101" s="200"/>
      <c r="D101" s="200"/>
      <c r="E101" s="200"/>
      <c r="F101" s="200"/>
      <c r="G101" s="200"/>
      <c r="H101" s="201"/>
    </row>
    <row r="102" spans="1:8" ht="20.25" customHeight="1">
      <c r="A102" s="102">
        <v>1</v>
      </c>
      <c r="B102" s="107" t="s">
        <v>219</v>
      </c>
      <c r="C102" s="102" t="s">
        <v>218</v>
      </c>
      <c r="D102" s="102">
        <v>461</v>
      </c>
      <c r="E102" s="102">
        <v>396</v>
      </c>
      <c r="F102" s="102">
        <v>65</v>
      </c>
      <c r="G102" s="108">
        <v>10</v>
      </c>
      <c r="H102" s="112" t="s">
        <v>362</v>
      </c>
    </row>
    <row r="103" spans="1:8" ht="15.75">
      <c r="A103" s="102">
        <v>2</v>
      </c>
      <c r="B103" s="107" t="s">
        <v>220</v>
      </c>
      <c r="C103" s="102" t="s">
        <v>218</v>
      </c>
      <c r="D103" s="102">
        <v>3</v>
      </c>
      <c r="E103" s="102">
        <v>2</v>
      </c>
      <c r="F103" s="102">
        <v>1</v>
      </c>
      <c r="G103" s="109">
        <v>1.6</v>
      </c>
      <c r="H103" s="109">
        <v>1.6</v>
      </c>
    </row>
    <row r="104" spans="1:8" ht="20.25" customHeight="1">
      <c r="A104" s="102">
        <v>3</v>
      </c>
      <c r="B104" s="107" t="s">
        <v>221</v>
      </c>
      <c r="C104" s="102" t="s">
        <v>218</v>
      </c>
      <c r="D104" s="102">
        <v>1</v>
      </c>
      <c r="E104" s="102">
        <v>0</v>
      </c>
      <c r="F104" s="102">
        <v>1</v>
      </c>
      <c r="G104" s="109">
        <v>1</v>
      </c>
      <c r="H104" s="109">
        <v>1</v>
      </c>
    </row>
    <row r="105" spans="1:8" ht="21.75" customHeight="1">
      <c r="A105" s="102">
        <v>4</v>
      </c>
      <c r="B105" s="60" t="s">
        <v>222</v>
      </c>
      <c r="C105" s="110" t="s">
        <v>223</v>
      </c>
      <c r="D105" s="110">
        <v>1</v>
      </c>
      <c r="E105" s="110">
        <v>1</v>
      </c>
      <c r="F105" s="110">
        <v>0</v>
      </c>
      <c r="G105" s="111">
        <v>0</v>
      </c>
      <c r="H105" s="111">
        <v>0</v>
      </c>
    </row>
    <row r="106" spans="1:8" ht="15.75">
      <c r="A106" s="102">
        <v>5</v>
      </c>
      <c r="B106" s="60" t="s">
        <v>224</v>
      </c>
      <c r="C106" s="110" t="s">
        <v>223</v>
      </c>
      <c r="D106" s="110">
        <v>1</v>
      </c>
      <c r="E106" s="110">
        <v>0</v>
      </c>
      <c r="F106" s="110">
        <v>1</v>
      </c>
      <c r="G106" s="109">
        <v>1</v>
      </c>
      <c r="H106" s="109">
        <v>1</v>
      </c>
    </row>
    <row r="107" spans="1:8" ht="15.75">
      <c r="A107" s="102">
        <v>6</v>
      </c>
      <c r="B107" s="60" t="s">
        <v>225</v>
      </c>
      <c r="C107" s="110" t="s">
        <v>226</v>
      </c>
      <c r="D107" s="110">
        <v>348</v>
      </c>
      <c r="E107" s="110">
        <v>348</v>
      </c>
      <c r="F107" s="110">
        <v>0</v>
      </c>
      <c r="G107" s="111">
        <v>0</v>
      </c>
      <c r="H107" s="111">
        <v>0</v>
      </c>
    </row>
    <row r="108" spans="1:8" ht="15.75">
      <c r="A108" s="205" t="s">
        <v>266</v>
      </c>
      <c r="B108" s="205"/>
      <c r="C108" s="205"/>
      <c r="D108" s="205"/>
      <c r="E108" s="205"/>
      <c r="F108" s="205"/>
      <c r="G108" s="205"/>
      <c r="H108" s="205"/>
    </row>
    <row r="109" spans="1:8" ht="19.5" customHeight="1">
      <c r="A109" s="102">
        <v>1</v>
      </c>
      <c r="B109" s="60" t="s">
        <v>267</v>
      </c>
      <c r="C109" s="110" t="s">
        <v>268</v>
      </c>
      <c r="D109" s="110">
        <v>42</v>
      </c>
      <c r="E109" s="110">
        <v>34</v>
      </c>
      <c r="F109" s="110">
        <v>8</v>
      </c>
      <c r="G109" s="109">
        <v>70</v>
      </c>
      <c r="H109" s="109">
        <v>560</v>
      </c>
    </row>
    <row r="110" spans="1:8" ht="15.75">
      <c r="A110" s="102">
        <v>2</v>
      </c>
      <c r="B110" s="60" t="s">
        <v>219</v>
      </c>
      <c r="C110" s="110" t="s">
        <v>269</v>
      </c>
      <c r="D110" s="110">
        <v>278</v>
      </c>
      <c r="E110" s="110">
        <v>209</v>
      </c>
      <c r="F110" s="110">
        <v>69</v>
      </c>
      <c r="G110" s="109">
        <v>6</v>
      </c>
      <c r="H110" s="109">
        <v>414</v>
      </c>
    </row>
    <row r="111" spans="1:8" ht="16.5" customHeight="1">
      <c r="A111" s="199" t="s">
        <v>285</v>
      </c>
      <c r="B111" s="200"/>
      <c r="C111" s="200"/>
      <c r="D111" s="200"/>
      <c r="E111" s="200"/>
      <c r="F111" s="200"/>
      <c r="G111" s="200"/>
      <c r="H111" s="201"/>
    </row>
    <row r="112" spans="1:8" ht="20.25" customHeight="1">
      <c r="A112" s="102">
        <v>1</v>
      </c>
      <c r="B112" s="60" t="s">
        <v>286</v>
      </c>
      <c r="C112" s="110" t="s">
        <v>226</v>
      </c>
      <c r="D112" s="110">
        <v>303</v>
      </c>
      <c r="E112" s="110">
        <v>203</v>
      </c>
      <c r="F112" s="110">
        <v>100</v>
      </c>
      <c r="G112" s="111">
        <v>2</v>
      </c>
      <c r="H112" s="111">
        <v>200</v>
      </c>
    </row>
    <row r="113" spans="1:8" ht="17.25" customHeight="1">
      <c r="A113" s="102">
        <v>2</v>
      </c>
      <c r="B113" s="60" t="s">
        <v>287</v>
      </c>
      <c r="C113" s="110" t="s">
        <v>226</v>
      </c>
      <c r="D113" s="110">
        <v>34</v>
      </c>
      <c r="E113" s="110">
        <v>14</v>
      </c>
      <c r="F113" s="110">
        <v>20</v>
      </c>
      <c r="G113" s="111">
        <v>7</v>
      </c>
      <c r="H113" s="111">
        <v>140</v>
      </c>
    </row>
    <row r="114" spans="1:8" ht="49.5" customHeight="1">
      <c r="A114" s="102">
        <v>3</v>
      </c>
      <c r="B114" s="60" t="s">
        <v>288</v>
      </c>
      <c r="C114" s="110" t="s">
        <v>268</v>
      </c>
      <c r="D114" s="110">
        <v>50</v>
      </c>
      <c r="E114" s="110">
        <v>46</v>
      </c>
      <c r="F114" s="110">
        <v>4</v>
      </c>
      <c r="G114" s="111">
        <v>53</v>
      </c>
      <c r="H114" s="111">
        <v>212</v>
      </c>
    </row>
    <row r="115" spans="1:8" ht="18" customHeight="1">
      <c r="A115" s="102">
        <v>4</v>
      </c>
      <c r="B115" s="60" t="s">
        <v>289</v>
      </c>
      <c r="C115" s="110" t="s">
        <v>269</v>
      </c>
      <c r="D115" s="110">
        <v>10</v>
      </c>
      <c r="E115" s="110">
        <v>2</v>
      </c>
      <c r="F115" s="110">
        <v>8</v>
      </c>
      <c r="G115" s="111">
        <v>8</v>
      </c>
      <c r="H115" s="111">
        <v>64</v>
      </c>
    </row>
    <row r="116" spans="1:8" ht="19.5" customHeight="1">
      <c r="A116" s="102">
        <v>5</v>
      </c>
      <c r="B116" s="60" t="s">
        <v>290</v>
      </c>
      <c r="C116" s="110" t="s">
        <v>269</v>
      </c>
      <c r="D116" s="110">
        <v>20</v>
      </c>
      <c r="E116" s="110">
        <v>10</v>
      </c>
      <c r="F116" s="110">
        <v>10</v>
      </c>
      <c r="G116" s="111">
        <v>7</v>
      </c>
      <c r="H116" s="111">
        <v>70</v>
      </c>
    </row>
    <row r="117" spans="1:8" ht="19.5" customHeight="1">
      <c r="A117" s="199" t="s">
        <v>298</v>
      </c>
      <c r="B117" s="200"/>
      <c r="C117" s="200"/>
      <c r="D117" s="200"/>
      <c r="E117" s="200"/>
      <c r="F117" s="200"/>
      <c r="G117" s="200"/>
      <c r="H117" s="201"/>
    </row>
    <row r="118" spans="1:8" ht="31.5">
      <c r="A118" s="110">
        <v>1</v>
      </c>
      <c r="B118" s="60" t="s">
        <v>299</v>
      </c>
      <c r="C118" s="110" t="s">
        <v>269</v>
      </c>
      <c r="D118" s="102">
        <v>1</v>
      </c>
      <c r="E118" s="110">
        <v>0</v>
      </c>
      <c r="F118" s="110">
        <v>1</v>
      </c>
      <c r="G118" s="109">
        <v>1.8</v>
      </c>
      <c r="H118" s="109">
        <v>1.8</v>
      </c>
    </row>
    <row r="119" spans="1:8" ht="15.75">
      <c r="A119" s="110">
        <v>2</v>
      </c>
      <c r="B119" s="60" t="s">
        <v>300</v>
      </c>
      <c r="C119" s="110" t="s">
        <v>269</v>
      </c>
      <c r="D119" s="102">
        <v>1</v>
      </c>
      <c r="E119" s="110">
        <v>0</v>
      </c>
      <c r="F119" s="110">
        <v>1</v>
      </c>
      <c r="G119" s="112" t="s">
        <v>361</v>
      </c>
      <c r="H119" s="112" t="s">
        <v>361</v>
      </c>
    </row>
    <row r="120" ht="15.75">
      <c r="B120" s="121"/>
    </row>
    <row r="121" spans="1:9" s="99" customFormat="1" ht="18" customHeight="1">
      <c r="A121" s="203" t="s">
        <v>227</v>
      </c>
      <c r="B121" s="203"/>
      <c r="C121" s="203"/>
      <c r="D121" s="203"/>
      <c r="E121" s="203"/>
      <c r="F121" s="203"/>
      <c r="G121" s="203"/>
      <c r="H121" s="203"/>
      <c r="I121" s="203"/>
    </row>
    <row r="122" spans="1:9" ht="63">
      <c r="A122" s="98" t="s">
        <v>0</v>
      </c>
      <c r="B122" s="98" t="s">
        <v>179</v>
      </c>
      <c r="C122" s="98" t="s">
        <v>228</v>
      </c>
      <c r="D122" s="98" t="s">
        <v>62</v>
      </c>
      <c r="E122" s="98" t="s">
        <v>63</v>
      </c>
      <c r="F122" s="98" t="s">
        <v>229</v>
      </c>
      <c r="G122" s="98" t="s">
        <v>230</v>
      </c>
      <c r="H122" s="98" t="s">
        <v>64</v>
      </c>
      <c r="I122" s="98" t="s">
        <v>231</v>
      </c>
    </row>
    <row r="123" spans="1:9" ht="116.25" customHeight="1">
      <c r="A123" s="15">
        <v>1</v>
      </c>
      <c r="B123" s="58" t="s">
        <v>5</v>
      </c>
      <c r="C123" s="113" t="s">
        <v>247</v>
      </c>
      <c r="D123" s="114" t="s">
        <v>248</v>
      </c>
      <c r="E123" s="102" t="s">
        <v>249</v>
      </c>
      <c r="F123" s="102" t="s">
        <v>250</v>
      </c>
      <c r="G123" s="61">
        <v>8</v>
      </c>
      <c r="H123" s="102" t="s">
        <v>251</v>
      </c>
      <c r="I123" s="102" t="s">
        <v>252</v>
      </c>
    </row>
    <row r="124" spans="1:9" ht="15.75">
      <c r="A124" s="15">
        <v>2</v>
      </c>
      <c r="B124" s="58" t="s">
        <v>184</v>
      </c>
      <c r="C124" s="102"/>
      <c r="D124" s="102"/>
      <c r="E124" s="102"/>
      <c r="F124" s="102"/>
      <c r="G124" s="102"/>
      <c r="H124" s="102"/>
      <c r="I124" s="102"/>
    </row>
    <row r="125" spans="1:9" ht="19.5" customHeight="1">
      <c r="A125" s="15">
        <v>3</v>
      </c>
      <c r="B125" s="58" t="s">
        <v>185</v>
      </c>
      <c r="C125" s="102"/>
      <c r="D125" s="102"/>
      <c r="E125" s="102"/>
      <c r="F125" s="102"/>
      <c r="G125" s="102"/>
      <c r="H125" s="102"/>
      <c r="I125" s="102"/>
    </row>
    <row r="126" spans="1:9" ht="15" customHeight="1">
      <c r="A126" s="15">
        <v>4</v>
      </c>
      <c r="B126" s="58" t="s">
        <v>107</v>
      </c>
      <c r="C126" s="102"/>
      <c r="D126" s="102"/>
      <c r="E126" s="102"/>
      <c r="F126" s="102"/>
      <c r="G126" s="102"/>
      <c r="H126" s="102"/>
      <c r="I126" s="102"/>
    </row>
    <row r="127" spans="1:9" ht="33" customHeight="1">
      <c r="A127" s="15">
        <v>5</v>
      </c>
      <c r="B127" s="58" t="s">
        <v>96</v>
      </c>
      <c r="C127" s="102" t="s">
        <v>232</v>
      </c>
      <c r="D127" s="15" t="s">
        <v>233</v>
      </c>
      <c r="E127" s="102">
        <v>0.38</v>
      </c>
      <c r="F127" s="102" t="s">
        <v>234</v>
      </c>
      <c r="G127" s="102">
        <v>1.62</v>
      </c>
      <c r="H127" s="102" t="s">
        <v>235</v>
      </c>
      <c r="I127" s="102">
        <v>2017</v>
      </c>
    </row>
    <row r="128" spans="1:9" ht="17.25" customHeight="1">
      <c r="A128" s="15">
        <v>6</v>
      </c>
      <c r="B128" s="58" t="s">
        <v>91</v>
      </c>
      <c r="C128" s="102"/>
      <c r="D128" s="102"/>
      <c r="E128" s="102"/>
      <c r="F128" s="102"/>
      <c r="G128" s="102"/>
      <c r="H128" s="102"/>
      <c r="I128" s="102"/>
    </row>
    <row r="129" spans="1:9" ht="18" customHeight="1">
      <c r="A129" s="15">
        <v>7</v>
      </c>
      <c r="B129" s="58" t="s">
        <v>84</v>
      </c>
      <c r="C129" s="102"/>
      <c r="D129" s="102"/>
      <c r="E129" s="102"/>
      <c r="F129" s="102"/>
      <c r="G129" s="102"/>
      <c r="H129" s="102"/>
      <c r="I129" s="102"/>
    </row>
    <row r="130" spans="1:9" ht="16.5" customHeight="1">
      <c r="A130" s="15">
        <v>8</v>
      </c>
      <c r="B130" s="58" t="s">
        <v>116</v>
      </c>
      <c r="C130" s="102"/>
      <c r="D130" s="102"/>
      <c r="E130" s="102"/>
      <c r="F130" s="102"/>
      <c r="G130" s="102"/>
      <c r="H130" s="102"/>
      <c r="I130" s="102"/>
    </row>
    <row r="131" spans="1:9" ht="15" customHeight="1">
      <c r="A131" s="15">
        <v>9</v>
      </c>
      <c r="B131" s="58" t="s">
        <v>111</v>
      </c>
      <c r="C131" s="15"/>
      <c r="D131" s="15"/>
      <c r="E131" s="15"/>
      <c r="F131" s="15"/>
      <c r="G131" s="15"/>
      <c r="H131" s="15"/>
      <c r="I131" s="15"/>
    </row>
    <row r="133" spans="1:6" s="99" customFormat="1" ht="21" customHeight="1">
      <c r="A133" s="176" t="s">
        <v>236</v>
      </c>
      <c r="B133" s="177"/>
      <c r="C133" s="177"/>
      <c r="D133" s="177"/>
      <c r="E133" s="177"/>
      <c r="F133" s="103"/>
    </row>
    <row r="134" spans="1:5" ht="33" customHeight="1">
      <c r="A134" s="204" t="s">
        <v>0</v>
      </c>
      <c r="B134" s="204" t="s">
        <v>179</v>
      </c>
      <c r="C134" s="204" t="s">
        <v>237</v>
      </c>
      <c r="D134" s="204"/>
      <c r="E134" s="204"/>
    </row>
    <row r="135" spans="1:5" ht="15.75">
      <c r="A135" s="204"/>
      <c r="B135" s="204"/>
      <c r="C135" s="14" t="s">
        <v>238</v>
      </c>
      <c r="D135" s="204" t="s">
        <v>239</v>
      </c>
      <c r="E135" s="204"/>
    </row>
    <row r="136" spans="1:5" ht="16.5" customHeight="1">
      <c r="A136" s="15">
        <v>1</v>
      </c>
      <c r="B136" s="58" t="s">
        <v>5</v>
      </c>
      <c r="C136" s="107"/>
      <c r="D136" s="198"/>
      <c r="E136" s="198"/>
    </row>
    <row r="137" spans="1:5" ht="19.5" customHeight="1">
      <c r="A137" s="15">
        <v>2</v>
      </c>
      <c r="B137" s="58" t="s">
        <v>184</v>
      </c>
      <c r="C137" s="107"/>
      <c r="D137" s="198"/>
      <c r="E137" s="198"/>
    </row>
    <row r="138" spans="1:5" ht="15.75" customHeight="1">
      <c r="A138" s="15">
        <v>3</v>
      </c>
      <c r="B138" s="58" t="s">
        <v>185</v>
      </c>
      <c r="C138" s="107"/>
      <c r="D138" s="198"/>
      <c r="E138" s="198"/>
    </row>
    <row r="139" spans="1:5" ht="15.75">
      <c r="A139" s="15">
        <v>4</v>
      </c>
      <c r="B139" s="58" t="s">
        <v>107</v>
      </c>
      <c r="C139" s="107"/>
      <c r="D139" s="198"/>
      <c r="E139" s="198"/>
    </row>
    <row r="140" spans="1:5" ht="82.5" customHeight="1">
      <c r="A140" s="182">
        <v>5</v>
      </c>
      <c r="B140" s="181" t="s">
        <v>96</v>
      </c>
      <c r="C140" s="114" t="s">
        <v>240</v>
      </c>
      <c r="D140" s="209" t="s">
        <v>242</v>
      </c>
      <c r="E140" s="210"/>
    </row>
    <row r="141" spans="1:5" ht="207.75" customHeight="1">
      <c r="A141" s="182"/>
      <c r="B141" s="181"/>
      <c r="C141" s="114" t="s">
        <v>241</v>
      </c>
      <c r="D141" s="211"/>
      <c r="E141" s="212"/>
    </row>
    <row r="142" spans="1:5" ht="20.25" customHeight="1">
      <c r="A142" s="15">
        <v>6</v>
      </c>
      <c r="B142" s="58" t="s">
        <v>91</v>
      </c>
      <c r="C142" s="107"/>
      <c r="D142" s="198"/>
      <c r="E142" s="198"/>
    </row>
    <row r="143" spans="1:5" ht="19.5" customHeight="1">
      <c r="A143" s="15">
        <v>7</v>
      </c>
      <c r="B143" s="58" t="s">
        <v>84</v>
      </c>
      <c r="C143" s="107"/>
      <c r="D143" s="198"/>
      <c r="E143" s="198"/>
    </row>
    <row r="144" spans="1:5" ht="15" customHeight="1">
      <c r="A144" s="15">
        <v>8</v>
      </c>
      <c r="B144" s="58" t="s">
        <v>116</v>
      </c>
      <c r="C144" s="107"/>
      <c r="D144" s="198"/>
      <c r="E144" s="198"/>
    </row>
    <row r="145" spans="1:5" ht="15.75" customHeight="1">
      <c r="A145" s="15">
        <v>9</v>
      </c>
      <c r="B145" s="58" t="s">
        <v>111</v>
      </c>
      <c r="C145" s="107"/>
      <c r="D145" s="198"/>
      <c r="E145" s="198"/>
    </row>
  </sheetData>
  <sheetProtection/>
  <mergeCells count="128">
    <mergeCell ref="F75:G75"/>
    <mergeCell ref="F76:G76"/>
    <mergeCell ref="F77:G77"/>
    <mergeCell ref="F78:G78"/>
    <mergeCell ref="F79:G79"/>
    <mergeCell ref="A74:G74"/>
    <mergeCell ref="D144:E144"/>
    <mergeCell ref="D145:E145"/>
    <mergeCell ref="C134:E134"/>
    <mergeCell ref="A134:A135"/>
    <mergeCell ref="B140:B141"/>
    <mergeCell ref="D140:E141"/>
    <mergeCell ref="A140:A141"/>
    <mergeCell ref="D135:E135"/>
    <mergeCell ref="D137:E137"/>
    <mergeCell ref="D138:E138"/>
    <mergeCell ref="D142:E142"/>
    <mergeCell ref="D143:E143"/>
    <mergeCell ref="J98:K98"/>
    <mergeCell ref="A99:H99"/>
    <mergeCell ref="B98:C98"/>
    <mergeCell ref="D98:E98"/>
    <mergeCell ref="F98:G98"/>
    <mergeCell ref="H98:I98"/>
    <mergeCell ref="I96:J96"/>
    <mergeCell ref="K96:L96"/>
    <mergeCell ref="A97:G97"/>
    <mergeCell ref="A121:I121"/>
    <mergeCell ref="B134:B135"/>
    <mergeCell ref="D136:E136"/>
    <mergeCell ref="A108:H108"/>
    <mergeCell ref="F80:G80"/>
    <mergeCell ref="F81:G81"/>
    <mergeCell ref="F82:G82"/>
    <mergeCell ref="F83:G83"/>
    <mergeCell ref="F84:G84"/>
    <mergeCell ref="D139:E139"/>
    <mergeCell ref="A101:H101"/>
    <mergeCell ref="A111:H111"/>
    <mergeCell ref="A117:H117"/>
    <mergeCell ref="A133:E133"/>
    <mergeCell ref="I41:J41"/>
    <mergeCell ref="I42:J42"/>
    <mergeCell ref="E43:F43"/>
    <mergeCell ref="G43:H43"/>
    <mergeCell ref="I43:J43"/>
    <mergeCell ref="E44:F44"/>
    <mergeCell ref="G44:H44"/>
    <mergeCell ref="I44:J44"/>
    <mergeCell ref="A70:G70"/>
    <mergeCell ref="A72:G72"/>
    <mergeCell ref="A71:G71"/>
    <mergeCell ref="E41:F41"/>
    <mergeCell ref="G41:H41"/>
    <mergeCell ref="E42:F42"/>
    <mergeCell ref="G42:H42"/>
    <mergeCell ref="A47:F47"/>
    <mergeCell ref="A58:G58"/>
    <mergeCell ref="C52:E52"/>
    <mergeCell ref="E39:F39"/>
    <mergeCell ref="G39:H39"/>
    <mergeCell ref="I39:J39"/>
    <mergeCell ref="E40:F40"/>
    <mergeCell ref="G40:H40"/>
    <mergeCell ref="I40:J40"/>
    <mergeCell ref="E37:F37"/>
    <mergeCell ref="G37:H37"/>
    <mergeCell ref="I37:J37"/>
    <mergeCell ref="E38:F38"/>
    <mergeCell ref="G38:H38"/>
    <mergeCell ref="I38:J38"/>
    <mergeCell ref="E35:F35"/>
    <mergeCell ref="G35:H35"/>
    <mergeCell ref="I35:J35"/>
    <mergeCell ref="E36:F36"/>
    <mergeCell ref="G36:H36"/>
    <mergeCell ref="I36:J36"/>
    <mergeCell ref="A32:K32"/>
    <mergeCell ref="E33:F33"/>
    <mergeCell ref="G33:H33"/>
    <mergeCell ref="I33:J33"/>
    <mergeCell ref="E34:F34"/>
    <mergeCell ref="G34:H34"/>
    <mergeCell ref="I34:J34"/>
    <mergeCell ref="E29:F29"/>
    <mergeCell ref="G29:H29"/>
    <mergeCell ref="I29:J29"/>
    <mergeCell ref="E30:F30"/>
    <mergeCell ref="G30:H30"/>
    <mergeCell ref="I30:J30"/>
    <mergeCell ref="E27:F27"/>
    <mergeCell ref="G27:H27"/>
    <mergeCell ref="I27:J27"/>
    <mergeCell ref="E28:F28"/>
    <mergeCell ref="G28:H28"/>
    <mergeCell ref="I28:J28"/>
    <mergeCell ref="E25:F25"/>
    <mergeCell ref="G25:H25"/>
    <mergeCell ref="I25:J25"/>
    <mergeCell ref="E26:F26"/>
    <mergeCell ref="G26:H26"/>
    <mergeCell ref="I26:J26"/>
    <mergeCell ref="G21:H21"/>
    <mergeCell ref="E24:F24"/>
    <mergeCell ref="G24:H24"/>
    <mergeCell ref="I24:J24"/>
    <mergeCell ref="G22:H22"/>
    <mergeCell ref="I22:J22"/>
    <mergeCell ref="A45:J45"/>
    <mergeCell ref="A1:I1"/>
    <mergeCell ref="A2:H2"/>
    <mergeCell ref="A3:H3"/>
    <mergeCell ref="I2:I3"/>
    <mergeCell ref="E23:F23"/>
    <mergeCell ref="G23:H23"/>
    <mergeCell ref="I23:J23"/>
    <mergeCell ref="I20:J20"/>
    <mergeCell ref="E21:F21"/>
    <mergeCell ref="A59:F59"/>
    <mergeCell ref="A86:F86"/>
    <mergeCell ref="A18:J18"/>
    <mergeCell ref="E19:F19"/>
    <mergeCell ref="G19:H19"/>
    <mergeCell ref="I19:J19"/>
    <mergeCell ref="E20:F20"/>
    <mergeCell ref="G20:H20"/>
    <mergeCell ref="I21:J21"/>
    <mergeCell ref="E22:F22"/>
  </mergeCells>
  <printOptions/>
  <pageMargins left="0.7" right="0.7" top="0.61" bottom="0.98" header="0.3" footer="0.3"/>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B2:I14"/>
  <sheetViews>
    <sheetView tabSelected="1" zoomScalePageLayoutView="0" workbookViewId="0" topLeftCell="A1">
      <selection activeCell="G18" sqref="G18"/>
    </sheetView>
  </sheetViews>
  <sheetFormatPr defaultColWidth="9.00390625" defaultRowHeight="15.75"/>
  <cols>
    <col min="2" max="2" width="3.375" style="0" bestFit="1" customWidth="1"/>
    <col min="4" max="4" width="22.875" style="0" customWidth="1"/>
    <col min="5" max="5" width="9.875" style="0" bestFit="1" customWidth="1"/>
    <col min="6" max="6" width="15.75390625" style="0" bestFit="1" customWidth="1"/>
    <col min="7" max="7" width="15.875" style="0" customWidth="1"/>
    <col min="8" max="9" width="14.875" style="0" bestFit="1" customWidth="1"/>
  </cols>
  <sheetData>
    <row r="2" spans="2:9" ht="15.75">
      <c r="B2" s="187" t="s">
        <v>425</v>
      </c>
      <c r="C2" s="187"/>
      <c r="D2" s="187"/>
      <c r="E2" s="187"/>
      <c r="F2" s="187"/>
      <c r="G2" s="187"/>
      <c r="H2" s="187"/>
      <c r="I2" s="187"/>
    </row>
    <row r="3" spans="2:9" ht="47.25">
      <c r="B3" s="138" t="s">
        <v>0</v>
      </c>
      <c r="C3" s="138" t="s">
        <v>1</v>
      </c>
      <c r="D3" s="149" t="s">
        <v>2</v>
      </c>
      <c r="E3" s="138" t="s">
        <v>399</v>
      </c>
      <c r="F3" s="138" t="s">
        <v>400</v>
      </c>
      <c r="G3" s="144" t="s">
        <v>422</v>
      </c>
      <c r="H3" s="144" t="s">
        <v>401</v>
      </c>
      <c r="I3" s="138" t="s">
        <v>402</v>
      </c>
    </row>
    <row r="4" spans="2:9" ht="15.75">
      <c r="B4" s="125">
        <v>1</v>
      </c>
      <c r="C4" s="125" t="s">
        <v>16</v>
      </c>
      <c r="D4" s="58" t="s">
        <v>5</v>
      </c>
      <c r="E4" s="151">
        <v>354124</v>
      </c>
      <c r="F4" s="151">
        <v>276</v>
      </c>
      <c r="G4" s="151">
        <v>0.78</v>
      </c>
      <c r="H4" s="146">
        <v>95</v>
      </c>
      <c r="I4" s="151">
        <v>262</v>
      </c>
    </row>
    <row r="5" spans="2:9" ht="16.5">
      <c r="B5" s="125">
        <v>2</v>
      </c>
      <c r="C5" s="125" t="s">
        <v>17</v>
      </c>
      <c r="D5" s="58" t="s">
        <v>295</v>
      </c>
      <c r="E5" s="151">
        <v>57821</v>
      </c>
      <c r="F5" s="154">
        <v>22</v>
      </c>
      <c r="G5" s="154">
        <v>0.38</v>
      </c>
      <c r="H5" s="157">
        <v>87</v>
      </c>
      <c r="I5" s="151">
        <v>7.02</v>
      </c>
    </row>
    <row r="6" spans="2:9" ht="15.75">
      <c r="B6" s="125">
        <v>3</v>
      </c>
      <c r="C6" s="125" t="s">
        <v>17</v>
      </c>
      <c r="D6" s="58" t="s">
        <v>391</v>
      </c>
      <c r="E6" s="151">
        <v>59745</v>
      </c>
      <c r="F6" s="151" t="s">
        <v>281</v>
      </c>
      <c r="G6" s="151" t="s">
        <v>282</v>
      </c>
      <c r="H6" s="146">
        <v>95</v>
      </c>
      <c r="I6" s="151">
        <v>21.29</v>
      </c>
    </row>
    <row r="7" spans="2:9" ht="15.75">
      <c r="B7" s="125">
        <v>4</v>
      </c>
      <c r="C7" s="125" t="s">
        <v>21</v>
      </c>
      <c r="D7" s="58" t="s">
        <v>6</v>
      </c>
      <c r="E7" s="156">
        <v>673</v>
      </c>
      <c r="F7" s="152" t="s">
        <v>388</v>
      </c>
      <c r="G7" s="152" t="s">
        <v>388</v>
      </c>
      <c r="H7" s="146">
        <v>100</v>
      </c>
      <c r="I7" s="156">
        <v>5.7</v>
      </c>
    </row>
    <row r="8" spans="2:9" ht="15.75">
      <c r="B8" s="125">
        <v>5</v>
      </c>
      <c r="C8" s="125" t="s">
        <v>21</v>
      </c>
      <c r="D8" s="58" t="s">
        <v>7</v>
      </c>
      <c r="E8" s="151">
        <v>10641</v>
      </c>
      <c r="F8" s="151">
        <v>4.78</v>
      </c>
      <c r="G8" s="151" t="s">
        <v>163</v>
      </c>
      <c r="H8" s="146">
        <v>100</v>
      </c>
      <c r="I8" s="151">
        <v>5</v>
      </c>
    </row>
    <row r="9" spans="2:9" ht="15.75">
      <c r="B9" s="125">
        <v>6</v>
      </c>
      <c r="C9" s="125" t="s">
        <v>21</v>
      </c>
      <c r="D9" s="58" t="s">
        <v>8</v>
      </c>
      <c r="E9" s="151">
        <v>2147</v>
      </c>
      <c r="F9" s="151">
        <v>2.7331</v>
      </c>
      <c r="G9" s="151" t="s">
        <v>255</v>
      </c>
      <c r="H9" s="146">
        <v>83</v>
      </c>
      <c r="I9" s="151">
        <v>2.27</v>
      </c>
    </row>
    <row r="10" spans="2:9" ht="15.75">
      <c r="B10" s="125">
        <v>7</v>
      </c>
      <c r="C10" s="125" t="s">
        <v>21</v>
      </c>
      <c r="D10" s="58" t="s">
        <v>9</v>
      </c>
      <c r="E10" s="151">
        <v>12017</v>
      </c>
      <c r="F10" s="151">
        <v>1.5298</v>
      </c>
      <c r="G10" s="151" t="s">
        <v>256</v>
      </c>
      <c r="H10" s="146">
        <v>60</v>
      </c>
      <c r="I10" s="152">
        <v>0.92</v>
      </c>
    </row>
    <row r="11" spans="2:9" ht="15.75">
      <c r="B11" s="125">
        <v>8</v>
      </c>
      <c r="C11" s="125" t="s">
        <v>21</v>
      </c>
      <c r="D11" s="58" t="s">
        <v>10</v>
      </c>
      <c r="E11" s="151">
        <v>1035</v>
      </c>
      <c r="F11" s="151">
        <v>3.083</v>
      </c>
      <c r="G11" s="151" t="s">
        <v>270</v>
      </c>
      <c r="H11" s="146">
        <v>100</v>
      </c>
      <c r="I11" s="151">
        <v>3.083</v>
      </c>
    </row>
    <row r="12" spans="2:9" ht="15.75">
      <c r="B12" s="125">
        <v>9</v>
      </c>
      <c r="C12" s="125" t="s">
        <v>21</v>
      </c>
      <c r="D12" s="58" t="s">
        <v>11</v>
      </c>
      <c r="E12" s="151">
        <v>1124</v>
      </c>
      <c r="F12" s="151">
        <v>5.811</v>
      </c>
      <c r="G12" s="151">
        <v>0.516</v>
      </c>
      <c r="H12" s="146">
        <v>100</v>
      </c>
      <c r="I12" s="151">
        <v>5.811</v>
      </c>
    </row>
    <row r="13" spans="2:9" ht="15.75">
      <c r="B13" s="125">
        <v>10</v>
      </c>
      <c r="C13" s="125" t="s">
        <v>21</v>
      </c>
      <c r="D13" s="58" t="s">
        <v>12</v>
      </c>
      <c r="E13" s="151">
        <v>3818</v>
      </c>
      <c r="F13" s="152">
        <v>2.7</v>
      </c>
      <c r="G13" s="152">
        <v>0.886</v>
      </c>
      <c r="H13" s="158">
        <v>95</v>
      </c>
      <c r="I13" s="151" t="s">
        <v>41</v>
      </c>
    </row>
    <row r="14" spans="2:9" ht="15.75">
      <c r="B14" s="125">
        <v>11</v>
      </c>
      <c r="C14" s="125" t="s">
        <v>21</v>
      </c>
      <c r="D14" s="58" t="s">
        <v>13</v>
      </c>
      <c r="E14" s="151">
        <v>7393</v>
      </c>
      <c r="F14" s="152">
        <v>5</v>
      </c>
      <c r="G14" s="152" t="s">
        <v>388</v>
      </c>
      <c r="H14" s="145" t="s">
        <v>388</v>
      </c>
      <c r="I14" s="152" t="s">
        <v>388</v>
      </c>
    </row>
  </sheetData>
  <sheetProtection/>
  <mergeCells count="1">
    <mergeCell ref="B2:I2"/>
  </mergeCells>
  <printOptions/>
  <pageMargins left="0.7874015748031497" right="0.7874015748031497" top="1.1811023622047245"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K14"/>
  <sheetViews>
    <sheetView zoomScalePageLayoutView="0" workbookViewId="0" topLeftCell="A1">
      <selection activeCell="L5" sqref="L5"/>
    </sheetView>
  </sheetViews>
  <sheetFormatPr defaultColWidth="9.00390625" defaultRowHeight="15.75"/>
  <cols>
    <col min="2" max="2" width="6.125" style="0" customWidth="1"/>
    <col min="3" max="3" width="9.75390625" style="0" bestFit="1" customWidth="1"/>
    <col min="4" max="4" width="22.625" style="0" bestFit="1" customWidth="1"/>
    <col min="5" max="5" width="11.125" style="0" bestFit="1" customWidth="1"/>
    <col min="7" max="7" width="24.125" style="0" customWidth="1"/>
    <col min="9" max="9" width="3.375" style="0" customWidth="1"/>
    <col min="10" max="10" width="8.875" style="0" customWidth="1"/>
    <col min="11" max="11" width="13.625" style="0" customWidth="1"/>
  </cols>
  <sheetData>
    <row r="2" spans="2:11" ht="15.75">
      <c r="B2" s="179" t="s">
        <v>426</v>
      </c>
      <c r="C2" s="179"/>
      <c r="D2" s="179"/>
      <c r="E2" s="179"/>
      <c r="F2" s="179"/>
      <c r="G2" s="179"/>
      <c r="H2" s="179"/>
      <c r="I2" s="179"/>
      <c r="J2" s="179"/>
      <c r="K2" s="179"/>
    </row>
    <row r="3" spans="2:11" ht="63" customHeight="1">
      <c r="B3" s="138" t="s">
        <v>0</v>
      </c>
      <c r="C3" s="138" t="s">
        <v>1</v>
      </c>
      <c r="D3" s="138" t="s">
        <v>2</v>
      </c>
      <c r="E3" s="138" t="s">
        <v>405</v>
      </c>
      <c r="F3" s="204" t="s">
        <v>404</v>
      </c>
      <c r="G3" s="204"/>
      <c r="H3" s="204" t="s">
        <v>169</v>
      </c>
      <c r="I3" s="204"/>
      <c r="J3" s="204" t="s">
        <v>434</v>
      </c>
      <c r="K3" s="204"/>
    </row>
    <row r="4" spans="2:11" ht="15.75">
      <c r="B4" s="15">
        <v>1</v>
      </c>
      <c r="C4" s="124" t="s">
        <v>16</v>
      </c>
      <c r="D4" s="58" t="s">
        <v>5</v>
      </c>
      <c r="E4" s="151">
        <v>262</v>
      </c>
      <c r="F4" s="181" t="s">
        <v>244</v>
      </c>
      <c r="G4" s="181"/>
      <c r="H4" s="182">
        <v>100</v>
      </c>
      <c r="I4" s="182"/>
      <c r="J4" s="218">
        <v>210380</v>
      </c>
      <c r="K4" s="218"/>
    </row>
    <row r="5" spans="2:11" ht="15.75">
      <c r="B5" s="15">
        <v>2</v>
      </c>
      <c r="C5" s="124" t="s">
        <v>17</v>
      </c>
      <c r="D5" s="58" t="s">
        <v>14</v>
      </c>
      <c r="E5" s="151">
        <v>19</v>
      </c>
      <c r="F5" s="181" t="s">
        <v>369</v>
      </c>
      <c r="G5" s="181"/>
      <c r="H5" s="182">
        <v>100</v>
      </c>
      <c r="I5" s="182"/>
      <c r="J5" s="218">
        <v>273000</v>
      </c>
      <c r="K5" s="218"/>
    </row>
    <row r="6" spans="2:11" ht="48" customHeight="1">
      <c r="B6" s="15">
        <v>3</v>
      </c>
      <c r="C6" s="124" t="s">
        <v>17</v>
      </c>
      <c r="D6" s="58" t="s">
        <v>15</v>
      </c>
      <c r="E6" s="151" t="s">
        <v>283</v>
      </c>
      <c r="F6" s="181" t="s">
        <v>284</v>
      </c>
      <c r="G6" s="181"/>
      <c r="H6" s="182">
        <v>100</v>
      </c>
      <c r="I6" s="182"/>
      <c r="J6" s="221" t="s">
        <v>424</v>
      </c>
      <c r="K6" s="221"/>
    </row>
    <row r="7" spans="2:11" ht="15.75">
      <c r="B7" s="15">
        <v>4</v>
      </c>
      <c r="C7" s="124" t="s">
        <v>21</v>
      </c>
      <c r="D7" s="58" t="s">
        <v>6</v>
      </c>
      <c r="E7" s="151">
        <v>5.7</v>
      </c>
      <c r="F7" s="189" t="s">
        <v>261</v>
      </c>
      <c r="G7" s="189"/>
      <c r="H7" s="182">
        <v>100</v>
      </c>
      <c r="I7" s="182"/>
      <c r="J7" s="222" t="s">
        <v>387</v>
      </c>
      <c r="K7" s="223"/>
    </row>
    <row r="8" spans="2:11" ht="15.75">
      <c r="B8" s="15">
        <v>5</v>
      </c>
      <c r="C8" s="124" t="s">
        <v>21</v>
      </c>
      <c r="D8" s="58" t="s">
        <v>7</v>
      </c>
      <c r="E8" s="151" t="s">
        <v>171</v>
      </c>
      <c r="F8" s="181" t="s">
        <v>297</v>
      </c>
      <c r="G8" s="181"/>
      <c r="H8" s="182">
        <v>100</v>
      </c>
      <c r="I8" s="182"/>
      <c r="J8" s="218">
        <v>150833</v>
      </c>
      <c r="K8" s="218"/>
    </row>
    <row r="9" spans="2:11" ht="15.75">
      <c r="B9" s="15">
        <v>6</v>
      </c>
      <c r="C9" s="124" t="s">
        <v>21</v>
      </c>
      <c r="D9" s="58" t="s">
        <v>8</v>
      </c>
      <c r="E9" s="151">
        <v>6.22</v>
      </c>
      <c r="F9" s="181" t="s">
        <v>131</v>
      </c>
      <c r="G9" s="181"/>
      <c r="H9" s="182">
        <v>100</v>
      </c>
      <c r="I9" s="182"/>
      <c r="J9" s="218">
        <v>403000</v>
      </c>
      <c r="K9" s="218"/>
    </row>
    <row r="10" spans="2:11" ht="15.75">
      <c r="B10" s="15">
        <v>7</v>
      </c>
      <c r="C10" s="124" t="s">
        <v>21</v>
      </c>
      <c r="D10" s="58" t="s">
        <v>9</v>
      </c>
      <c r="E10" s="151" t="s">
        <v>258</v>
      </c>
      <c r="F10" s="181" t="s">
        <v>259</v>
      </c>
      <c r="G10" s="181"/>
      <c r="H10" s="182">
        <v>100</v>
      </c>
      <c r="I10" s="182"/>
      <c r="J10" s="218">
        <v>295000</v>
      </c>
      <c r="K10" s="218"/>
    </row>
    <row r="11" spans="2:11" ht="15.75">
      <c r="B11" s="15">
        <v>8</v>
      </c>
      <c r="C11" s="124" t="s">
        <v>21</v>
      </c>
      <c r="D11" s="58" t="s">
        <v>10</v>
      </c>
      <c r="E11" s="151">
        <v>3.083</v>
      </c>
      <c r="F11" s="181" t="s">
        <v>272</v>
      </c>
      <c r="G11" s="181"/>
      <c r="H11" s="182">
        <v>100</v>
      </c>
      <c r="I11" s="182"/>
      <c r="J11" s="218">
        <v>114829</v>
      </c>
      <c r="K11" s="218"/>
    </row>
    <row r="12" spans="2:11" ht="15.75">
      <c r="B12" s="15">
        <v>9</v>
      </c>
      <c r="C12" s="124" t="s">
        <v>21</v>
      </c>
      <c r="D12" s="58" t="s">
        <v>11</v>
      </c>
      <c r="E12" s="151">
        <v>5.811</v>
      </c>
      <c r="F12" s="181" t="s">
        <v>272</v>
      </c>
      <c r="G12" s="181"/>
      <c r="H12" s="182">
        <v>100</v>
      </c>
      <c r="I12" s="182"/>
      <c r="J12" s="218">
        <v>134168</v>
      </c>
      <c r="K12" s="218"/>
    </row>
    <row r="13" spans="2:11" ht="15.75">
      <c r="B13" s="15">
        <v>10</v>
      </c>
      <c r="C13" s="124" t="s">
        <v>21</v>
      </c>
      <c r="D13" s="58" t="s">
        <v>12</v>
      </c>
      <c r="E13" s="152">
        <v>7.5</v>
      </c>
      <c r="F13" s="219" t="s">
        <v>423</v>
      </c>
      <c r="G13" s="220"/>
      <c r="H13" s="190">
        <v>98</v>
      </c>
      <c r="I13" s="191"/>
      <c r="J13" s="216">
        <v>294000</v>
      </c>
      <c r="K13" s="217"/>
    </row>
    <row r="14" spans="2:11" ht="15.75">
      <c r="B14" s="15">
        <v>11</v>
      </c>
      <c r="C14" s="124" t="s">
        <v>21</v>
      </c>
      <c r="D14" s="58" t="s">
        <v>13</v>
      </c>
      <c r="E14" s="152">
        <v>4.95</v>
      </c>
      <c r="F14" s="189" t="s">
        <v>296</v>
      </c>
      <c r="G14" s="189"/>
      <c r="H14" s="190">
        <v>100</v>
      </c>
      <c r="I14" s="191"/>
      <c r="J14" s="216" t="s">
        <v>387</v>
      </c>
      <c r="K14" s="217"/>
    </row>
  </sheetData>
  <sheetProtection/>
  <mergeCells count="37">
    <mergeCell ref="J7:K7"/>
    <mergeCell ref="F3:G3"/>
    <mergeCell ref="H3:I3"/>
    <mergeCell ref="J3:K3"/>
    <mergeCell ref="F4:G4"/>
    <mergeCell ref="H4:I4"/>
    <mergeCell ref="J4:K4"/>
    <mergeCell ref="F5:G5"/>
    <mergeCell ref="H5:I5"/>
    <mergeCell ref="J5:K5"/>
    <mergeCell ref="F6:G6"/>
    <mergeCell ref="H6:I6"/>
    <mergeCell ref="J6:K6"/>
    <mergeCell ref="B2:K2"/>
    <mergeCell ref="F10:G10"/>
    <mergeCell ref="H10:I10"/>
    <mergeCell ref="J10:K10"/>
    <mergeCell ref="F7:G7"/>
    <mergeCell ref="H7:I7"/>
    <mergeCell ref="F8:G8"/>
    <mergeCell ref="H8:I8"/>
    <mergeCell ref="J8:K8"/>
    <mergeCell ref="J9:K9"/>
    <mergeCell ref="F11:G11"/>
    <mergeCell ref="H11:I11"/>
    <mergeCell ref="J11:K11"/>
    <mergeCell ref="F9:G9"/>
    <mergeCell ref="H9:I9"/>
    <mergeCell ref="F14:G14"/>
    <mergeCell ref="H14:I14"/>
    <mergeCell ref="J14:K14"/>
    <mergeCell ref="F12:G12"/>
    <mergeCell ref="H12:I12"/>
    <mergeCell ref="J12:K12"/>
    <mergeCell ref="F13:G13"/>
    <mergeCell ref="H13:I13"/>
    <mergeCell ref="J13:K13"/>
  </mergeCells>
  <printOptions/>
  <pageMargins left="1.1811023622047245" right="0.7874015748031497" top="1.1811023622047245" bottom="0.7480314960629921" header="0.31496062992125984" footer="0.31496062992125984"/>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B2:L15"/>
  <sheetViews>
    <sheetView zoomScale="85" zoomScaleNormal="85" zoomScalePageLayoutView="0" workbookViewId="0" topLeftCell="A1">
      <selection activeCell="E11" sqref="E11:F11"/>
    </sheetView>
  </sheetViews>
  <sheetFormatPr defaultColWidth="9.00390625" defaultRowHeight="15.75"/>
  <cols>
    <col min="2" max="2" width="6.875" style="0" customWidth="1"/>
    <col min="3" max="3" width="11.125" style="0" customWidth="1"/>
    <col min="4" max="4" width="18.125" style="0" customWidth="1"/>
    <col min="6" max="6" width="6.50390625" style="0" customWidth="1"/>
    <col min="8" max="8" width="9.125" style="0" customWidth="1"/>
    <col min="10" max="10" width="6.00390625" style="0" customWidth="1"/>
  </cols>
  <sheetData>
    <row r="2" spans="2:12" ht="45" customHeight="1">
      <c r="B2" s="192" t="s">
        <v>417</v>
      </c>
      <c r="C2" s="192"/>
      <c r="D2" s="192"/>
      <c r="E2" s="192"/>
      <c r="F2" s="192"/>
      <c r="G2" s="192"/>
      <c r="H2" s="192"/>
      <c r="I2" s="192"/>
      <c r="J2" s="192"/>
      <c r="K2" s="192"/>
      <c r="L2" s="192"/>
    </row>
    <row r="3" spans="2:12" ht="47.25" customHeight="1">
      <c r="B3" s="14" t="s">
        <v>0</v>
      </c>
      <c r="C3" s="14" t="s">
        <v>1</v>
      </c>
      <c r="D3" s="14" t="s">
        <v>2</v>
      </c>
      <c r="E3" s="204" t="s">
        <v>173</v>
      </c>
      <c r="F3" s="204"/>
      <c r="G3" s="204" t="s">
        <v>174</v>
      </c>
      <c r="H3" s="204"/>
      <c r="I3" s="204" t="s">
        <v>175</v>
      </c>
      <c r="J3" s="204"/>
      <c r="K3" s="204" t="s">
        <v>176</v>
      </c>
      <c r="L3" s="204"/>
    </row>
    <row r="4" spans="2:12" ht="15.75">
      <c r="B4" s="15">
        <v>1</v>
      </c>
      <c r="C4" s="15" t="s">
        <v>16</v>
      </c>
      <c r="D4" s="58" t="s">
        <v>5</v>
      </c>
      <c r="E4" s="218">
        <v>62</v>
      </c>
      <c r="F4" s="218"/>
      <c r="G4" s="182" t="s">
        <v>54</v>
      </c>
      <c r="H4" s="182"/>
      <c r="I4" s="182">
        <v>100</v>
      </c>
      <c r="J4" s="182"/>
      <c r="K4" s="228">
        <v>61115</v>
      </c>
      <c r="L4" s="228"/>
    </row>
    <row r="5" spans="2:12" ht="31.5" customHeight="1">
      <c r="B5" s="15">
        <v>2</v>
      </c>
      <c r="C5" s="15" t="s">
        <v>17</v>
      </c>
      <c r="D5" s="58" t="s">
        <v>14</v>
      </c>
      <c r="E5" s="218">
        <v>19</v>
      </c>
      <c r="F5" s="218"/>
      <c r="G5" s="226" t="s">
        <v>177</v>
      </c>
      <c r="H5" s="227"/>
      <c r="I5" s="182">
        <v>87</v>
      </c>
      <c r="J5" s="182"/>
      <c r="K5" s="228">
        <v>60959</v>
      </c>
      <c r="L5" s="228"/>
    </row>
    <row r="6" spans="2:12" ht="31.5" customHeight="1">
      <c r="B6" s="15">
        <v>3</v>
      </c>
      <c r="C6" s="15" t="s">
        <v>17</v>
      </c>
      <c r="D6" s="58" t="s">
        <v>15</v>
      </c>
      <c r="E6" s="218" t="s">
        <v>283</v>
      </c>
      <c r="F6" s="218"/>
      <c r="G6" s="226" t="s">
        <v>177</v>
      </c>
      <c r="H6" s="227"/>
      <c r="I6" s="182">
        <v>100</v>
      </c>
      <c r="J6" s="182"/>
      <c r="K6" s="228">
        <v>56695</v>
      </c>
      <c r="L6" s="228"/>
    </row>
    <row r="7" spans="2:12" ht="15.75" customHeight="1">
      <c r="B7" s="15">
        <v>4</v>
      </c>
      <c r="C7" s="15" t="s">
        <v>21</v>
      </c>
      <c r="D7" s="58" t="s">
        <v>6</v>
      </c>
      <c r="E7" s="218">
        <v>5.7</v>
      </c>
      <c r="F7" s="218"/>
      <c r="G7" s="226" t="s">
        <v>177</v>
      </c>
      <c r="H7" s="227"/>
      <c r="I7" s="182">
        <v>100</v>
      </c>
      <c r="J7" s="182"/>
      <c r="K7" s="224" t="s">
        <v>388</v>
      </c>
      <c r="L7" s="224"/>
    </row>
    <row r="8" spans="2:12" ht="15.75" customHeight="1">
      <c r="B8" s="15">
        <v>5</v>
      </c>
      <c r="C8" s="15" t="s">
        <v>21</v>
      </c>
      <c r="D8" s="58" t="s">
        <v>7</v>
      </c>
      <c r="E8" s="218">
        <v>5</v>
      </c>
      <c r="F8" s="218"/>
      <c r="G8" s="226" t="s">
        <v>177</v>
      </c>
      <c r="H8" s="227"/>
      <c r="I8" s="182">
        <v>100</v>
      </c>
      <c r="J8" s="182"/>
      <c r="K8" s="228">
        <v>46000</v>
      </c>
      <c r="L8" s="228"/>
    </row>
    <row r="9" spans="2:12" ht="15.75" customHeight="1">
      <c r="B9" s="15">
        <v>6</v>
      </c>
      <c r="C9" s="15" t="s">
        <v>21</v>
      </c>
      <c r="D9" s="58" t="s">
        <v>8</v>
      </c>
      <c r="E9" s="218" t="s">
        <v>257</v>
      </c>
      <c r="F9" s="218"/>
      <c r="G9" s="226" t="s">
        <v>177</v>
      </c>
      <c r="H9" s="227"/>
      <c r="I9" s="182">
        <v>100</v>
      </c>
      <c r="J9" s="182"/>
      <c r="K9" s="228">
        <v>110000</v>
      </c>
      <c r="L9" s="228"/>
    </row>
    <row r="10" spans="2:12" ht="15.75" customHeight="1">
      <c r="B10" s="15">
        <v>7</v>
      </c>
      <c r="C10" s="15" t="s">
        <v>21</v>
      </c>
      <c r="D10" s="58" t="s">
        <v>9</v>
      </c>
      <c r="E10" s="218" t="s">
        <v>258</v>
      </c>
      <c r="F10" s="218"/>
      <c r="G10" s="226" t="s">
        <v>177</v>
      </c>
      <c r="H10" s="227"/>
      <c r="I10" s="182">
        <v>100</v>
      </c>
      <c r="J10" s="182"/>
      <c r="K10" s="228">
        <v>110000</v>
      </c>
      <c r="L10" s="228"/>
    </row>
    <row r="11" spans="2:12" ht="15.75" customHeight="1">
      <c r="B11" s="15">
        <v>8</v>
      </c>
      <c r="C11" s="15" t="s">
        <v>21</v>
      </c>
      <c r="D11" s="58" t="s">
        <v>10</v>
      </c>
      <c r="E11" s="218">
        <v>3.083</v>
      </c>
      <c r="F11" s="218"/>
      <c r="G11" s="226" t="s">
        <v>54</v>
      </c>
      <c r="H11" s="227"/>
      <c r="I11" s="182">
        <v>100</v>
      </c>
      <c r="J11" s="182"/>
      <c r="K11" s="228">
        <v>56695</v>
      </c>
      <c r="L11" s="228"/>
    </row>
    <row r="12" spans="2:12" ht="15.75" customHeight="1">
      <c r="B12" s="15">
        <v>9</v>
      </c>
      <c r="C12" s="15" t="s">
        <v>21</v>
      </c>
      <c r="D12" s="58" t="s">
        <v>11</v>
      </c>
      <c r="E12" s="218">
        <v>5.811</v>
      </c>
      <c r="F12" s="218"/>
      <c r="G12" s="226" t="s">
        <v>54</v>
      </c>
      <c r="H12" s="227"/>
      <c r="I12" s="182">
        <v>100</v>
      </c>
      <c r="J12" s="182"/>
      <c r="K12" s="228">
        <v>56695</v>
      </c>
      <c r="L12" s="228"/>
    </row>
    <row r="13" spans="2:12" ht="15.75" customHeight="1">
      <c r="B13" s="15">
        <v>10</v>
      </c>
      <c r="C13" s="15" t="s">
        <v>21</v>
      </c>
      <c r="D13" s="58" t="s">
        <v>12</v>
      </c>
      <c r="E13" s="225">
        <v>7.5</v>
      </c>
      <c r="F13" s="225"/>
      <c r="G13" s="226" t="s">
        <v>177</v>
      </c>
      <c r="H13" s="227"/>
      <c r="I13" s="193" t="s">
        <v>388</v>
      </c>
      <c r="J13" s="193"/>
      <c r="K13" s="224" t="s">
        <v>388</v>
      </c>
      <c r="L13" s="224"/>
    </row>
    <row r="14" spans="2:12" ht="15.75" customHeight="1">
      <c r="B14" s="15">
        <v>11</v>
      </c>
      <c r="C14" s="15" t="s">
        <v>21</v>
      </c>
      <c r="D14" s="58" t="s">
        <v>13</v>
      </c>
      <c r="E14" s="225">
        <v>4.95</v>
      </c>
      <c r="F14" s="225"/>
      <c r="G14" s="226" t="s">
        <v>177</v>
      </c>
      <c r="H14" s="227"/>
      <c r="I14" s="193" t="s">
        <v>388</v>
      </c>
      <c r="J14" s="193"/>
      <c r="K14" s="224" t="s">
        <v>388</v>
      </c>
      <c r="L14" s="224"/>
    </row>
    <row r="15" spans="2:12" ht="32.25" customHeight="1">
      <c r="B15" s="184" t="s">
        <v>245</v>
      </c>
      <c r="C15" s="184"/>
      <c r="D15" s="184"/>
      <c r="E15" s="184"/>
      <c r="F15" s="184"/>
      <c r="G15" s="184"/>
      <c r="H15" s="184"/>
      <c r="I15" s="184"/>
      <c r="J15" s="184"/>
      <c r="K15" s="184"/>
      <c r="L15" s="184"/>
    </row>
  </sheetData>
  <sheetProtection/>
  <mergeCells count="50">
    <mergeCell ref="E3:F3"/>
    <mergeCell ref="G3:H3"/>
    <mergeCell ref="I3:J3"/>
    <mergeCell ref="K3:L3"/>
    <mergeCell ref="B2:L2"/>
    <mergeCell ref="E4:F4"/>
    <mergeCell ref="G4:H4"/>
    <mergeCell ref="I4:J4"/>
    <mergeCell ref="K4:L4"/>
    <mergeCell ref="E5:F5"/>
    <mergeCell ref="G5:H5"/>
    <mergeCell ref="I5:J5"/>
    <mergeCell ref="K5:L5"/>
    <mergeCell ref="K9:L9"/>
    <mergeCell ref="E6:F6"/>
    <mergeCell ref="G6:H6"/>
    <mergeCell ref="I6:J6"/>
    <mergeCell ref="K6:L6"/>
    <mergeCell ref="E7:F7"/>
    <mergeCell ref="G7:H7"/>
    <mergeCell ref="I7:J7"/>
    <mergeCell ref="K7:L7"/>
    <mergeCell ref="G11:H11"/>
    <mergeCell ref="I11:J11"/>
    <mergeCell ref="K11:L11"/>
    <mergeCell ref="E8:F8"/>
    <mergeCell ref="G8:H8"/>
    <mergeCell ref="I8:J8"/>
    <mergeCell ref="K8:L8"/>
    <mergeCell ref="E9:F9"/>
    <mergeCell ref="G9:H9"/>
    <mergeCell ref="I9:J9"/>
    <mergeCell ref="G13:H13"/>
    <mergeCell ref="I13:J13"/>
    <mergeCell ref="K13:L13"/>
    <mergeCell ref="E10:F10"/>
    <mergeCell ref="G10:H10"/>
    <mergeCell ref="I10:J10"/>
    <mergeCell ref="K10:L10"/>
    <mergeCell ref="E11:F11"/>
    <mergeCell ref="K14:L14"/>
    <mergeCell ref="B15:L15"/>
    <mergeCell ref="E14:F14"/>
    <mergeCell ref="E12:F12"/>
    <mergeCell ref="G12:H12"/>
    <mergeCell ref="I12:J12"/>
    <mergeCell ref="G14:H14"/>
    <mergeCell ref="I14:J14"/>
    <mergeCell ref="K12:L12"/>
    <mergeCell ref="E13:F13"/>
  </mergeCells>
  <printOptions/>
  <pageMargins left="0.7874015748031497" right="0.7086614173228347" top="0.9448818897637796"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H16"/>
  <sheetViews>
    <sheetView zoomScalePageLayoutView="0" workbookViewId="0" topLeftCell="A1">
      <selection activeCell="K14" sqref="K14"/>
    </sheetView>
  </sheetViews>
  <sheetFormatPr defaultColWidth="9.00390625" defaultRowHeight="15.75"/>
  <cols>
    <col min="2" max="2" width="7.00390625" style="0" customWidth="1"/>
    <col min="3" max="3" width="18.00390625" style="0" customWidth="1"/>
    <col min="4" max="4" width="14.50390625" style="0" customWidth="1"/>
    <col min="5" max="5" width="13.50390625" style="0" customWidth="1"/>
    <col min="6" max="6" width="13.375" style="0" customWidth="1"/>
    <col min="7" max="7" width="19.75390625" style="0" bestFit="1" customWidth="1"/>
    <col min="8" max="8" width="9.875" style="0" bestFit="1" customWidth="1"/>
  </cols>
  <sheetData>
    <row r="2" spans="2:8" ht="15.75">
      <c r="B2" s="195" t="s">
        <v>427</v>
      </c>
      <c r="C2" s="195"/>
      <c r="D2" s="195"/>
      <c r="E2" s="195"/>
      <c r="F2" s="195"/>
      <c r="G2" s="195"/>
      <c r="H2" s="99"/>
    </row>
    <row r="3" spans="2:8" ht="47.25">
      <c r="B3" s="144" t="s">
        <v>0</v>
      </c>
      <c r="C3" s="144" t="s">
        <v>413</v>
      </c>
      <c r="D3" s="144" t="s">
        <v>420</v>
      </c>
      <c r="E3" s="144" t="s">
        <v>419</v>
      </c>
      <c r="F3" s="144" t="s">
        <v>182</v>
      </c>
      <c r="G3" s="144" t="s">
        <v>418</v>
      </c>
      <c r="H3" s="59"/>
    </row>
    <row r="4" spans="2:8" ht="15.75">
      <c r="B4" s="140">
        <v>1</v>
      </c>
      <c r="C4" s="58" t="s">
        <v>5</v>
      </c>
      <c r="D4" s="151">
        <v>51694</v>
      </c>
      <c r="E4" s="151">
        <v>26218</v>
      </c>
      <c r="F4" s="151">
        <v>1331</v>
      </c>
      <c r="G4" s="151">
        <v>79243</v>
      </c>
      <c r="H4" s="153"/>
    </row>
    <row r="5" spans="2:8" ht="15.75">
      <c r="B5" s="140">
        <v>2</v>
      </c>
      <c r="C5" s="58" t="s">
        <v>184</v>
      </c>
      <c r="D5" s="151">
        <v>2716.2</v>
      </c>
      <c r="E5" s="151">
        <v>1808.6</v>
      </c>
      <c r="F5" s="151">
        <v>1137.5</v>
      </c>
      <c r="G5" s="151">
        <v>5662.1</v>
      </c>
      <c r="H5" s="153"/>
    </row>
    <row r="6" spans="2:8" ht="15.75">
      <c r="B6" s="140">
        <v>3</v>
      </c>
      <c r="C6" s="58" t="s">
        <v>185</v>
      </c>
      <c r="D6" s="151">
        <v>4464</v>
      </c>
      <c r="E6" s="151">
        <v>166</v>
      </c>
      <c r="F6" s="151">
        <v>488</v>
      </c>
      <c r="G6" s="151">
        <v>6612</v>
      </c>
      <c r="H6" s="153"/>
    </row>
    <row r="7" spans="2:8" ht="15.75">
      <c r="B7" s="140">
        <v>4</v>
      </c>
      <c r="C7" s="58" t="s">
        <v>107</v>
      </c>
      <c r="D7" s="152" t="s">
        <v>386</v>
      </c>
      <c r="E7" s="152" t="s">
        <v>386</v>
      </c>
      <c r="F7" s="152" t="s">
        <v>386</v>
      </c>
      <c r="G7" s="152" t="s">
        <v>386</v>
      </c>
      <c r="H7" s="153"/>
    </row>
    <row r="8" spans="2:8" ht="15.75">
      <c r="B8" s="140">
        <v>5</v>
      </c>
      <c r="C8" s="58" t="s">
        <v>96</v>
      </c>
      <c r="D8" s="151">
        <v>2452</v>
      </c>
      <c r="E8" s="151">
        <v>1566</v>
      </c>
      <c r="F8" s="151">
        <v>685.5</v>
      </c>
      <c r="G8" s="151">
        <v>4703.5</v>
      </c>
      <c r="H8" s="153"/>
    </row>
    <row r="9" spans="2:8" ht="15.75">
      <c r="B9" s="140">
        <v>6</v>
      </c>
      <c r="C9" s="58" t="s">
        <v>91</v>
      </c>
      <c r="D9" s="151">
        <v>4090</v>
      </c>
      <c r="E9" s="151">
        <v>6540</v>
      </c>
      <c r="F9" s="151"/>
      <c r="G9" s="151">
        <v>10630</v>
      </c>
      <c r="H9" s="153"/>
    </row>
    <row r="10" spans="2:8" ht="31.5">
      <c r="B10" s="140">
        <v>7</v>
      </c>
      <c r="C10" s="58" t="s">
        <v>84</v>
      </c>
      <c r="D10" s="141" t="s">
        <v>279</v>
      </c>
      <c r="E10" s="151" t="s">
        <v>275</v>
      </c>
      <c r="F10" s="151">
        <v>963445</v>
      </c>
      <c r="G10" s="151">
        <v>3937.594</v>
      </c>
      <c r="H10" s="153"/>
    </row>
    <row r="11" spans="2:8" ht="15.75">
      <c r="B11" s="140">
        <v>8</v>
      </c>
      <c r="C11" s="58" t="s">
        <v>116</v>
      </c>
      <c r="D11" s="151">
        <v>41400</v>
      </c>
      <c r="E11" s="152">
        <v>731768</v>
      </c>
      <c r="F11" s="152" t="s">
        <v>386</v>
      </c>
      <c r="G11" s="152" t="s">
        <v>386</v>
      </c>
      <c r="H11" s="59"/>
    </row>
    <row r="12" spans="2:8" ht="15.75">
      <c r="B12" s="140">
        <v>9</v>
      </c>
      <c r="C12" s="58" t="s">
        <v>111</v>
      </c>
      <c r="D12" s="143" t="s">
        <v>386</v>
      </c>
      <c r="E12" s="152" t="s">
        <v>386</v>
      </c>
      <c r="F12" s="152" t="s">
        <v>386</v>
      </c>
      <c r="G12" s="152" t="s">
        <v>386</v>
      </c>
      <c r="H12" s="59"/>
    </row>
    <row r="13" spans="2:8" ht="15.75">
      <c r="B13" s="144" t="s">
        <v>435</v>
      </c>
      <c r="C13" s="165"/>
      <c r="D13" s="139"/>
      <c r="E13" s="164"/>
      <c r="F13" s="164"/>
      <c r="G13" s="164">
        <f>G4+G5+G6+G8+G9+G10</f>
        <v>110788.194</v>
      </c>
      <c r="H13" s="142"/>
    </row>
    <row r="14" spans="2:8" ht="33" customHeight="1">
      <c r="B14" s="184" t="s">
        <v>246</v>
      </c>
      <c r="C14" s="184"/>
      <c r="D14" s="184"/>
      <c r="E14" s="184"/>
      <c r="F14" s="184"/>
      <c r="G14" s="184"/>
      <c r="H14" s="128"/>
    </row>
    <row r="15" spans="2:7" ht="15.75">
      <c r="B15" s="194"/>
      <c r="C15" s="194"/>
      <c r="D15" s="194"/>
      <c r="E15" s="194"/>
      <c r="F15" s="194"/>
      <c r="G15" s="194"/>
    </row>
    <row r="16" spans="2:7" ht="15.75">
      <c r="B16" s="194"/>
      <c r="C16" s="194"/>
      <c r="D16" s="194"/>
      <c r="E16" s="194"/>
      <c r="F16" s="194"/>
      <c r="G16" s="194"/>
    </row>
  </sheetData>
  <sheetProtection/>
  <mergeCells count="2">
    <mergeCell ref="B2:G2"/>
    <mergeCell ref="B14:G16"/>
  </mergeCell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7.xml><?xml version="1.0" encoding="utf-8"?>
<worksheet xmlns="http://schemas.openxmlformats.org/spreadsheetml/2006/main" xmlns:r="http://schemas.openxmlformats.org/officeDocument/2006/relationships">
  <dimension ref="B2:H15"/>
  <sheetViews>
    <sheetView zoomScalePageLayoutView="0" workbookViewId="0" topLeftCell="A7">
      <selection activeCell="G28" sqref="G28"/>
    </sheetView>
  </sheetViews>
  <sheetFormatPr defaultColWidth="9.00390625" defaultRowHeight="15.75"/>
  <cols>
    <col min="2" max="2" width="6.125" style="0" customWidth="1"/>
    <col min="3" max="3" width="18.00390625" style="0" customWidth="1"/>
    <col min="4" max="4" width="16.00390625" style="0" customWidth="1"/>
    <col min="5" max="5" width="18.00390625" style="0" customWidth="1"/>
    <col min="6" max="6" width="15.625" style="0" customWidth="1"/>
    <col min="7" max="7" width="16.25390625" style="0" customWidth="1"/>
  </cols>
  <sheetData>
    <row r="2" spans="2:8" ht="18.75" customHeight="1">
      <c r="B2" s="179" t="s">
        <v>421</v>
      </c>
      <c r="C2" s="179"/>
      <c r="D2" s="179"/>
      <c r="E2" s="179"/>
      <c r="F2" s="179"/>
      <c r="G2" s="179"/>
      <c r="H2" s="99"/>
    </row>
    <row r="3" spans="2:8" ht="63">
      <c r="B3" s="14" t="s">
        <v>0</v>
      </c>
      <c r="C3" s="14" t="s">
        <v>179</v>
      </c>
      <c r="D3" s="144" t="s">
        <v>428</v>
      </c>
      <c r="E3" s="144" t="s">
        <v>431</v>
      </c>
      <c r="F3" s="14" t="s">
        <v>191</v>
      </c>
      <c r="G3" s="144" t="s">
        <v>429</v>
      </c>
      <c r="H3" s="59"/>
    </row>
    <row r="4" spans="2:8" ht="15.75">
      <c r="B4" s="15">
        <v>1</v>
      </c>
      <c r="C4" s="58" t="s">
        <v>5</v>
      </c>
      <c r="D4" s="155" t="s">
        <v>56</v>
      </c>
      <c r="E4" s="160">
        <v>315707</v>
      </c>
      <c r="F4" s="21" t="s">
        <v>388</v>
      </c>
      <c r="G4" s="162">
        <v>17304</v>
      </c>
      <c r="H4" s="59"/>
    </row>
    <row r="5" spans="2:8" ht="47.25">
      <c r="B5" s="15">
        <v>2</v>
      </c>
      <c r="C5" s="58" t="s">
        <v>184</v>
      </c>
      <c r="D5" s="155" t="s">
        <v>56</v>
      </c>
      <c r="E5" s="140" t="s">
        <v>389</v>
      </c>
      <c r="F5" s="21" t="s">
        <v>388</v>
      </c>
      <c r="G5" s="150" t="s">
        <v>388</v>
      </c>
      <c r="H5" s="59"/>
    </row>
    <row r="6" spans="2:8" ht="15.75">
      <c r="B6" s="15">
        <v>3</v>
      </c>
      <c r="C6" s="58" t="s">
        <v>185</v>
      </c>
      <c r="D6" s="155" t="s">
        <v>56</v>
      </c>
      <c r="E6" s="143" t="s">
        <v>388</v>
      </c>
      <c r="F6" s="21"/>
      <c r="G6" s="162">
        <v>1061</v>
      </c>
      <c r="H6" s="59"/>
    </row>
    <row r="7" spans="2:8" ht="15.75">
      <c r="B7" s="15">
        <v>4</v>
      </c>
      <c r="C7" s="58" t="s">
        <v>107</v>
      </c>
      <c r="D7" s="109" t="s">
        <v>56</v>
      </c>
      <c r="E7" s="143" t="s">
        <v>388</v>
      </c>
      <c r="F7" s="21" t="s">
        <v>388</v>
      </c>
      <c r="G7" s="150" t="s">
        <v>388</v>
      </c>
      <c r="H7" s="59"/>
    </row>
    <row r="8" spans="2:8" ht="15.75">
      <c r="B8" s="15">
        <v>5</v>
      </c>
      <c r="C8" s="58" t="s">
        <v>96</v>
      </c>
      <c r="D8" s="161">
        <v>12000</v>
      </c>
      <c r="E8" s="160">
        <v>35000</v>
      </c>
      <c r="F8" s="57" t="s">
        <v>193</v>
      </c>
      <c r="G8" s="162">
        <v>2499</v>
      </c>
      <c r="H8" s="59"/>
    </row>
    <row r="9" spans="2:8" ht="15.75">
      <c r="B9" s="15">
        <v>6</v>
      </c>
      <c r="C9" s="58" t="s">
        <v>91</v>
      </c>
      <c r="D9" s="155" t="s">
        <v>56</v>
      </c>
      <c r="E9" s="141" t="s">
        <v>262</v>
      </c>
      <c r="F9" s="100">
        <v>95</v>
      </c>
      <c r="G9" s="162">
        <v>5173</v>
      </c>
      <c r="H9" s="59"/>
    </row>
    <row r="10" spans="2:8" ht="31.5">
      <c r="B10" s="15">
        <v>7</v>
      </c>
      <c r="C10" s="58" t="s">
        <v>84</v>
      </c>
      <c r="D10" s="155" t="s">
        <v>56</v>
      </c>
      <c r="E10" s="141" t="s">
        <v>430</v>
      </c>
      <c r="F10" s="57" t="s">
        <v>277</v>
      </c>
      <c r="G10" s="155" t="s">
        <v>277</v>
      </c>
      <c r="H10" s="59"/>
    </row>
    <row r="11" spans="2:8" ht="15.75">
      <c r="B11" s="15">
        <v>8</v>
      </c>
      <c r="C11" s="58" t="s">
        <v>116</v>
      </c>
      <c r="D11" s="155" t="s">
        <v>56</v>
      </c>
      <c r="E11" s="143" t="s">
        <v>388</v>
      </c>
      <c r="F11" s="21" t="s">
        <v>388</v>
      </c>
      <c r="G11" s="150" t="s">
        <v>388</v>
      </c>
      <c r="H11" s="59"/>
    </row>
    <row r="12" spans="2:8" ht="15.75">
      <c r="B12" s="15">
        <v>9</v>
      </c>
      <c r="C12" s="58" t="s">
        <v>111</v>
      </c>
      <c r="D12" s="155" t="s">
        <v>56</v>
      </c>
      <c r="E12" s="160">
        <v>30000</v>
      </c>
      <c r="F12" s="21" t="s">
        <v>388</v>
      </c>
      <c r="G12" s="163">
        <v>35.9</v>
      </c>
      <c r="H12" s="59"/>
    </row>
    <row r="13" spans="2:8" ht="15.75">
      <c r="B13" s="194" t="s">
        <v>264</v>
      </c>
      <c r="C13" s="194"/>
      <c r="D13" s="194"/>
      <c r="E13" s="194"/>
      <c r="F13" s="194"/>
      <c r="G13" s="194"/>
      <c r="H13" s="194"/>
    </row>
    <row r="14" spans="2:8" ht="15.75">
      <c r="B14" s="194" t="s">
        <v>265</v>
      </c>
      <c r="C14" s="194"/>
      <c r="D14" s="194"/>
      <c r="E14" s="194"/>
      <c r="F14" s="194"/>
      <c r="G14" s="194"/>
      <c r="H14" s="194"/>
    </row>
    <row r="15" spans="2:8" ht="32.25" customHeight="1">
      <c r="B15" s="194" t="s">
        <v>263</v>
      </c>
      <c r="C15" s="194"/>
      <c r="D15" s="194"/>
      <c r="E15" s="194"/>
      <c r="F15" s="194"/>
      <c r="G15" s="194"/>
      <c r="H15" s="194"/>
    </row>
  </sheetData>
  <sheetProtection/>
  <mergeCells count="4">
    <mergeCell ref="B13:H13"/>
    <mergeCell ref="B14:H14"/>
    <mergeCell ref="B15:H15"/>
    <mergeCell ref="B2:G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2:H12"/>
  <sheetViews>
    <sheetView zoomScalePageLayoutView="0" workbookViewId="0" topLeftCell="A1">
      <selection activeCell="G5" sqref="G5:H5"/>
    </sheetView>
  </sheetViews>
  <sheetFormatPr defaultColWidth="9.00390625" defaultRowHeight="15.75"/>
  <cols>
    <col min="2" max="2" width="7.25390625" style="0" customWidth="1"/>
    <col min="3" max="3" width="16.875" style="0" customWidth="1"/>
    <col min="4" max="4" width="15.125" style="0" bestFit="1" customWidth="1"/>
    <col min="5" max="5" width="19.375" style="0" customWidth="1"/>
    <col min="6" max="6" width="23.375" style="0" customWidth="1"/>
  </cols>
  <sheetData>
    <row r="2" spans="2:8" ht="18.75" customHeight="1">
      <c r="B2" s="179" t="s">
        <v>194</v>
      </c>
      <c r="C2" s="179"/>
      <c r="D2" s="179"/>
      <c r="E2" s="179"/>
      <c r="F2" s="179"/>
      <c r="G2" s="179"/>
      <c r="H2" s="179"/>
    </row>
    <row r="3" spans="2:8" ht="47.25">
      <c r="B3" s="138" t="s">
        <v>0</v>
      </c>
      <c r="C3" s="138" t="s">
        <v>179</v>
      </c>
      <c r="D3" s="138" t="s">
        <v>407</v>
      </c>
      <c r="E3" s="138" t="s">
        <v>408</v>
      </c>
      <c r="F3" s="138" t="s">
        <v>409</v>
      </c>
      <c r="G3" s="204" t="s">
        <v>406</v>
      </c>
      <c r="H3" s="204"/>
    </row>
    <row r="4" spans="2:8" ht="15.75">
      <c r="B4" s="15">
        <v>1</v>
      </c>
      <c r="C4" s="58" t="s">
        <v>5</v>
      </c>
      <c r="D4" s="140"/>
      <c r="E4" s="151"/>
      <c r="F4" s="15"/>
      <c r="G4" s="229"/>
      <c r="H4" s="229"/>
    </row>
    <row r="5" spans="2:8" ht="15.75">
      <c r="B5" s="15">
        <v>2</v>
      </c>
      <c r="C5" s="58" t="s">
        <v>184</v>
      </c>
      <c r="D5" s="140">
        <v>0</v>
      </c>
      <c r="E5" s="151">
        <f>5.15*1000</f>
        <v>5150</v>
      </c>
      <c r="F5" s="146">
        <f>5.15*1000</f>
        <v>5150</v>
      </c>
      <c r="G5" s="229">
        <f>D5+E5+F5</f>
        <v>10300</v>
      </c>
      <c r="H5" s="229"/>
    </row>
    <row r="6" spans="2:8" ht="15.75">
      <c r="B6" s="15">
        <v>3</v>
      </c>
      <c r="C6" s="58" t="s">
        <v>185</v>
      </c>
      <c r="D6" s="140">
        <v>0</v>
      </c>
      <c r="E6" s="151">
        <f>5.551*1000</f>
        <v>5551</v>
      </c>
      <c r="F6" s="146">
        <f>1.061*1000</f>
        <v>1061</v>
      </c>
      <c r="G6" s="229">
        <f>D6+E6+F6</f>
        <v>6612</v>
      </c>
      <c r="H6" s="229"/>
    </row>
    <row r="7" spans="2:8" ht="15.75">
      <c r="B7" s="15">
        <v>4</v>
      </c>
      <c r="C7" s="58" t="s">
        <v>107</v>
      </c>
      <c r="D7" s="143" t="s">
        <v>388</v>
      </c>
      <c r="E7" s="152" t="s">
        <v>388</v>
      </c>
      <c r="F7" s="145" t="s">
        <v>388</v>
      </c>
      <c r="G7" s="229" t="s">
        <v>432</v>
      </c>
      <c r="H7" s="229"/>
    </row>
    <row r="8" spans="2:8" ht="15.75">
      <c r="B8" s="15">
        <v>5</v>
      </c>
      <c r="C8" s="58" t="s">
        <v>96</v>
      </c>
      <c r="D8" s="140">
        <v>0</v>
      </c>
      <c r="E8" s="151">
        <f>2.8311*1000</f>
        <v>2831.1000000000004</v>
      </c>
      <c r="F8" s="146">
        <f>2.4994*1000</f>
        <v>2499.4</v>
      </c>
      <c r="G8" s="229">
        <f>D8+E8+F8</f>
        <v>5330.5</v>
      </c>
      <c r="H8" s="229"/>
    </row>
    <row r="9" spans="2:8" ht="15.75">
      <c r="B9" s="15">
        <v>6</v>
      </c>
      <c r="C9" s="58" t="s">
        <v>91</v>
      </c>
      <c r="D9" s="159">
        <f>5.6*1000</f>
        <v>5600</v>
      </c>
      <c r="E9" s="151">
        <f>1.2*1000</f>
        <v>1200</v>
      </c>
      <c r="F9" s="146">
        <f>5.173*1000</f>
        <v>5173</v>
      </c>
      <c r="G9" s="229">
        <f>D9+E9+F9</f>
        <v>11973</v>
      </c>
      <c r="H9" s="229"/>
    </row>
    <row r="10" spans="2:8" ht="47.25">
      <c r="B10" s="15">
        <v>7</v>
      </c>
      <c r="C10" s="58" t="s">
        <v>84</v>
      </c>
      <c r="D10" s="140">
        <v>0</v>
      </c>
      <c r="E10" s="151">
        <f>3.937594*1000</f>
        <v>3937.5939999999996</v>
      </c>
      <c r="F10" s="15" t="s">
        <v>280</v>
      </c>
      <c r="G10" s="229" t="s">
        <v>432</v>
      </c>
      <c r="H10" s="229"/>
    </row>
    <row r="11" spans="2:8" ht="15.75">
      <c r="B11" s="15">
        <v>8</v>
      </c>
      <c r="C11" s="58" t="s">
        <v>116</v>
      </c>
      <c r="D11" s="143" t="s">
        <v>388</v>
      </c>
      <c r="E11" s="152">
        <f>18</f>
        <v>18</v>
      </c>
      <c r="F11" s="146">
        <v>1920.894</v>
      </c>
      <c r="G11" s="229">
        <f>F11+E11</f>
        <v>1938.894</v>
      </c>
      <c r="H11" s="229"/>
    </row>
    <row r="12" spans="2:8" ht="15.75">
      <c r="B12" s="15">
        <v>9</v>
      </c>
      <c r="C12" s="58" t="s">
        <v>111</v>
      </c>
      <c r="D12" s="143" t="s">
        <v>388</v>
      </c>
      <c r="E12" s="152" t="s">
        <v>388</v>
      </c>
      <c r="F12" s="21" t="s">
        <v>388</v>
      </c>
      <c r="G12" s="229" t="s">
        <v>432</v>
      </c>
      <c r="H12" s="229"/>
    </row>
  </sheetData>
  <sheetProtection/>
  <mergeCells count="11">
    <mergeCell ref="G7:H7"/>
    <mergeCell ref="G8:H8"/>
    <mergeCell ref="G9:H9"/>
    <mergeCell ref="G10:H10"/>
    <mergeCell ref="G11:H11"/>
    <mergeCell ref="G12:H12"/>
    <mergeCell ref="B2:H2"/>
    <mergeCell ref="G3:H3"/>
    <mergeCell ref="G4:H4"/>
    <mergeCell ref="G5:H5"/>
    <mergeCell ref="G6:H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2:I13"/>
  <sheetViews>
    <sheetView zoomScalePageLayoutView="0" workbookViewId="0" topLeftCell="A1">
      <selection activeCell="I8" sqref="I8"/>
    </sheetView>
  </sheetViews>
  <sheetFormatPr defaultColWidth="9.00390625" defaultRowHeight="15.75"/>
  <cols>
    <col min="3" max="3" width="18.25390625" style="0" customWidth="1"/>
    <col min="4" max="4" width="13.875" style="0" customWidth="1"/>
    <col min="5" max="5" width="16.75390625" style="0" customWidth="1"/>
    <col min="6" max="6" width="13.375" style="0" customWidth="1"/>
    <col min="7" max="7" width="15.00390625" style="0" bestFit="1" customWidth="1"/>
  </cols>
  <sheetData>
    <row r="2" spans="2:8" ht="24.75" customHeight="1">
      <c r="B2" s="179" t="s">
        <v>201</v>
      </c>
      <c r="C2" s="179"/>
      <c r="D2" s="179"/>
      <c r="E2" s="179"/>
      <c r="F2" s="179"/>
      <c r="G2" s="179"/>
      <c r="H2" s="103"/>
    </row>
    <row r="3" spans="2:8" ht="47.25">
      <c r="B3" s="14" t="s">
        <v>0</v>
      </c>
      <c r="C3" s="138" t="s">
        <v>413</v>
      </c>
      <c r="D3" s="144" t="s">
        <v>433</v>
      </c>
      <c r="E3" s="138" t="s">
        <v>412</v>
      </c>
      <c r="F3" s="138" t="s">
        <v>411</v>
      </c>
      <c r="G3" s="138" t="s">
        <v>410</v>
      </c>
      <c r="H3" s="104"/>
    </row>
    <row r="4" spans="2:8" ht="15.75">
      <c r="B4" s="15">
        <v>1</v>
      </c>
      <c r="C4" s="58" t="s">
        <v>5</v>
      </c>
      <c r="D4" s="156">
        <v>51079</v>
      </c>
      <c r="E4" s="156">
        <v>26165</v>
      </c>
      <c r="F4" s="156">
        <v>1392</v>
      </c>
      <c r="G4" s="156">
        <f>D4+E4+F4</f>
        <v>78636</v>
      </c>
      <c r="H4" s="105"/>
    </row>
    <row r="5" spans="2:8" ht="15.75">
      <c r="B5" s="15">
        <v>2</v>
      </c>
      <c r="C5" s="58" t="s">
        <v>184</v>
      </c>
      <c r="D5" s="151">
        <v>6632</v>
      </c>
      <c r="E5" s="151">
        <v>2782</v>
      </c>
      <c r="F5" s="156">
        <v>2406</v>
      </c>
      <c r="G5" s="156">
        <f aca="true" t="shared" si="0" ref="G5:G10">D5+E5+F5</f>
        <v>11820</v>
      </c>
      <c r="H5" s="105"/>
    </row>
    <row r="6" spans="2:8" ht="15.75">
      <c r="B6" s="15">
        <v>3</v>
      </c>
      <c r="C6" s="58" t="s">
        <v>185</v>
      </c>
      <c r="D6" s="156">
        <v>0</v>
      </c>
      <c r="E6" s="156">
        <v>0</v>
      </c>
      <c r="F6" s="156">
        <v>0</v>
      </c>
      <c r="G6" s="156">
        <f t="shared" si="0"/>
        <v>0</v>
      </c>
      <c r="H6" s="105"/>
    </row>
    <row r="7" spans="2:8" ht="15.75">
      <c r="B7" s="15">
        <v>4</v>
      </c>
      <c r="C7" s="58" t="s">
        <v>107</v>
      </c>
      <c r="D7" s="156" t="s">
        <v>388</v>
      </c>
      <c r="E7" s="156" t="s">
        <v>388</v>
      </c>
      <c r="F7" s="112" t="s">
        <v>388</v>
      </c>
      <c r="G7" s="156" t="s">
        <v>432</v>
      </c>
      <c r="H7" s="105"/>
    </row>
    <row r="8" spans="2:8" ht="15.75">
      <c r="B8" s="15">
        <v>5</v>
      </c>
      <c r="C8" s="58" t="s">
        <v>96</v>
      </c>
      <c r="D8" s="156">
        <v>2942.4</v>
      </c>
      <c r="E8" s="156">
        <v>1879.2</v>
      </c>
      <c r="F8" s="156">
        <v>453.5</v>
      </c>
      <c r="G8" s="156">
        <f t="shared" si="0"/>
        <v>5275.1</v>
      </c>
      <c r="H8" s="105"/>
    </row>
    <row r="9" spans="2:8" ht="15.75">
      <c r="B9" s="15">
        <v>6</v>
      </c>
      <c r="C9" s="58" t="s">
        <v>91</v>
      </c>
      <c r="D9" s="156">
        <v>5021</v>
      </c>
      <c r="E9" s="156">
        <v>6573</v>
      </c>
      <c r="F9" s="156">
        <v>2109</v>
      </c>
      <c r="G9" s="156">
        <f t="shared" si="0"/>
        <v>13703</v>
      </c>
      <c r="H9" s="105"/>
    </row>
    <row r="10" spans="2:8" ht="15.75">
      <c r="B10" s="15">
        <v>7</v>
      </c>
      <c r="C10" s="58" t="s">
        <v>84</v>
      </c>
      <c r="D10" s="156">
        <v>0</v>
      </c>
      <c r="E10" s="156">
        <v>0</v>
      </c>
      <c r="F10" s="112">
        <v>0</v>
      </c>
      <c r="G10" s="156">
        <f t="shared" si="0"/>
        <v>0</v>
      </c>
      <c r="H10" s="105"/>
    </row>
    <row r="11" spans="2:8" ht="15.75">
      <c r="B11" s="15">
        <v>8</v>
      </c>
      <c r="C11" s="58" t="s">
        <v>116</v>
      </c>
      <c r="D11" s="156" t="s">
        <v>388</v>
      </c>
      <c r="E11" s="156" t="s">
        <v>388</v>
      </c>
      <c r="F11" s="112" t="s">
        <v>388</v>
      </c>
      <c r="G11" s="156" t="s">
        <v>432</v>
      </c>
      <c r="H11" s="105"/>
    </row>
    <row r="12" spans="2:8" ht="15.75">
      <c r="B12" s="15">
        <v>9</v>
      </c>
      <c r="C12" s="58" t="s">
        <v>111</v>
      </c>
      <c r="D12" s="156">
        <v>800</v>
      </c>
      <c r="E12" s="156">
        <v>180</v>
      </c>
      <c r="F12" s="156">
        <v>30</v>
      </c>
      <c r="G12" s="156">
        <f>F12+E12+D12</f>
        <v>1010</v>
      </c>
      <c r="H12" s="105"/>
    </row>
    <row r="13" spans="2:9" ht="31.5" customHeight="1">
      <c r="B13" s="194" t="s">
        <v>246</v>
      </c>
      <c r="C13" s="194"/>
      <c r="D13" s="194"/>
      <c r="E13" s="194"/>
      <c r="F13" s="194"/>
      <c r="G13" s="194"/>
      <c r="H13" s="194"/>
      <c r="I13" s="11"/>
    </row>
  </sheetData>
  <sheetProtection/>
  <mergeCells count="2">
    <mergeCell ref="B13:H13"/>
    <mergeCell ref="B2:G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http://gostep.info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huecd.com</dc:creator>
  <cp:keywords/>
  <dc:description/>
  <cp:lastModifiedBy>Tran Hong An</cp:lastModifiedBy>
  <cp:lastPrinted>2017-05-04T08:58:18Z</cp:lastPrinted>
  <dcterms:created xsi:type="dcterms:W3CDTF">2017-03-28T01:24:32Z</dcterms:created>
  <dcterms:modified xsi:type="dcterms:W3CDTF">2017-05-05T00:16:53Z</dcterms:modified>
  <cp:category/>
  <cp:version/>
  <cp:contentType/>
  <cp:contentStatus/>
</cp:coreProperties>
</file>